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kumentacja kierunków - rok akademicki 2019-2020\Plany studiów\III rok - nabór 2017-2018\"/>
    </mc:Choice>
  </mc:AlternateContent>
  <bookViews>
    <workbookView xWindow="0" yWindow="0" windowWidth="19440" windowHeight="7755"/>
  </bookViews>
  <sheets>
    <sheet name="Arkusz2" sheetId="2" r:id="rId1"/>
    <sheet name="Arkusz3" sheetId="3" r:id="rId2"/>
    <sheet name="Arkusz4" sheetId="4" r:id="rId3"/>
  </sheets>
  <calcPr calcId="162913"/>
</workbook>
</file>

<file path=xl/calcChain.xml><?xml version="1.0" encoding="utf-8"?>
<calcChain xmlns="http://schemas.openxmlformats.org/spreadsheetml/2006/main">
  <c r="AC90" i="4" l="1"/>
  <c r="T90" i="4"/>
  <c r="Q90" i="4"/>
  <c r="Y89" i="4"/>
  <c r="U89" i="4"/>
  <c r="AC89" i="4" s="1"/>
  <c r="T89" i="4"/>
  <c r="Q89" i="4"/>
  <c r="Y87" i="4"/>
  <c r="U87" i="4"/>
  <c r="AC87" i="4" s="1"/>
  <c r="T87" i="4"/>
  <c r="Q87" i="4"/>
  <c r="W86" i="4"/>
  <c r="U86" i="4"/>
  <c r="AC86" i="4" s="1"/>
  <c r="T86" i="4"/>
  <c r="Q86" i="4"/>
  <c r="W85" i="4"/>
  <c r="U85" i="4"/>
  <c r="AC85" i="4" s="1"/>
  <c r="T85" i="4"/>
  <c r="Q85" i="4"/>
  <c r="AB84" i="4"/>
  <c r="AC84" i="4" s="1"/>
  <c r="T84" i="4"/>
  <c r="Q84" i="4"/>
  <c r="AB83" i="4"/>
  <c r="AC83" i="4" s="1"/>
  <c r="T83" i="4"/>
  <c r="Q83" i="4"/>
  <c r="Z82" i="4"/>
  <c r="AC82" i="4" s="1"/>
  <c r="T82" i="4"/>
  <c r="Q82" i="4"/>
  <c r="AA81" i="4"/>
  <c r="AC81" i="4" s="1"/>
  <c r="T81" i="4"/>
  <c r="Q81" i="4"/>
  <c r="Y80" i="4"/>
  <c r="U80" i="4"/>
  <c r="AC80" i="4" s="1"/>
  <c r="T80" i="4"/>
  <c r="Q80" i="4"/>
  <c r="Y79" i="4"/>
  <c r="U79" i="4"/>
  <c r="AC79" i="4" s="1"/>
  <c r="T79" i="4"/>
  <c r="Q79" i="4"/>
  <c r="AC78" i="4"/>
  <c r="T78" i="4"/>
  <c r="Q78" i="4"/>
  <c r="AC122" i="3"/>
  <c r="T122" i="3"/>
  <c r="Q122" i="3"/>
  <c r="Y121" i="3"/>
  <c r="U121" i="3"/>
  <c r="U120" i="3" s="1"/>
  <c r="T121" i="3"/>
  <c r="Q121" i="3"/>
  <c r="Y119" i="3"/>
  <c r="U119" i="3"/>
  <c r="AC119" i="3" s="1"/>
  <c r="T119" i="3"/>
  <c r="Q119" i="3"/>
  <c r="W118" i="3"/>
  <c r="U118" i="3"/>
  <c r="AC118" i="3" s="1"/>
  <c r="T118" i="3"/>
  <c r="Q118" i="3"/>
  <c r="W117" i="3"/>
  <c r="U117" i="3"/>
  <c r="AC117" i="3" s="1"/>
  <c r="T117" i="3"/>
  <c r="Q117" i="3"/>
  <c r="AC116" i="3"/>
  <c r="AB116" i="3"/>
  <c r="T116" i="3"/>
  <c r="Q116" i="3"/>
  <c r="AC115" i="3"/>
  <c r="AB115" i="3"/>
  <c r="T115" i="3"/>
  <c r="Q115" i="3"/>
  <c r="AC114" i="3"/>
  <c r="Z114" i="3"/>
  <c r="T114" i="3"/>
  <c r="Q114" i="3"/>
  <c r="AC113" i="3"/>
  <c r="AA113" i="3"/>
  <c r="T113" i="3"/>
  <c r="Q113" i="3"/>
  <c r="Y112" i="3"/>
  <c r="U112" i="3"/>
  <c r="AC112" i="3" s="1"/>
  <c r="T112" i="3"/>
  <c r="Q112" i="3"/>
  <c r="Y111" i="3"/>
  <c r="U111" i="3"/>
  <c r="AC111" i="3" s="1"/>
  <c r="T111" i="3"/>
  <c r="Q111" i="3"/>
  <c r="AC110" i="3"/>
  <c r="T110" i="3"/>
  <c r="Q110" i="3"/>
  <c r="H120" i="3"/>
  <c r="I120" i="3"/>
  <c r="J120" i="3"/>
  <c r="K120" i="3"/>
  <c r="L120" i="3"/>
  <c r="M120" i="3"/>
  <c r="N120" i="3"/>
  <c r="O120" i="3"/>
  <c r="P120" i="3"/>
  <c r="V120" i="3"/>
  <c r="W120" i="3"/>
  <c r="Q123" i="3"/>
  <c r="T123" i="3"/>
  <c r="Q124" i="3"/>
  <c r="T124" i="3"/>
  <c r="Q125" i="3"/>
  <c r="T125" i="3"/>
  <c r="AC104" i="2"/>
  <c r="T104" i="2"/>
  <c r="Q104" i="2"/>
  <c r="Y103" i="2"/>
  <c r="U103" i="2"/>
  <c r="AC103" i="2" s="1"/>
  <c r="T103" i="2"/>
  <c r="Q103" i="2"/>
  <c r="AC121" i="3" l="1"/>
  <c r="T120" i="3"/>
  <c r="Q120" i="3"/>
  <c r="U16" i="4"/>
  <c r="U12" i="4"/>
  <c r="U13" i="4"/>
  <c r="U14" i="4"/>
  <c r="U15" i="4"/>
  <c r="W12" i="4"/>
  <c r="W13" i="4"/>
  <c r="W14" i="4"/>
  <c r="W15" i="4"/>
  <c r="Y15" i="4"/>
  <c r="Y16" i="4"/>
  <c r="AB98" i="2" l="1"/>
  <c r="AB97" i="2"/>
  <c r="Y64" i="4"/>
  <c r="V64" i="4"/>
  <c r="T64" i="4"/>
  <c r="Q64" i="4"/>
  <c r="Y63" i="4"/>
  <c r="AC63" i="4" s="1"/>
  <c r="T63" i="4"/>
  <c r="Q63" i="4"/>
  <c r="Z62" i="4"/>
  <c r="AC62" i="4" s="1"/>
  <c r="T62" i="4"/>
  <c r="Q62" i="4"/>
  <c r="X61" i="4"/>
  <c r="AC61" i="4" s="1"/>
  <c r="T61" i="4"/>
  <c r="Q61" i="4"/>
  <c r="Y84" i="3"/>
  <c r="V84" i="3"/>
  <c r="T84" i="3"/>
  <c r="Q84" i="3"/>
  <c r="Y83" i="3"/>
  <c r="AC83" i="3" s="1"/>
  <c r="T83" i="3"/>
  <c r="Q83" i="3"/>
  <c r="Z82" i="3"/>
  <c r="AC82" i="3" s="1"/>
  <c r="T82" i="3"/>
  <c r="Q82" i="3"/>
  <c r="X81" i="3"/>
  <c r="AC81" i="3" s="1"/>
  <c r="T81" i="3"/>
  <c r="Q81" i="3"/>
  <c r="Y51" i="4"/>
  <c r="U51" i="4"/>
  <c r="T51" i="4"/>
  <c r="Q51" i="4"/>
  <c r="W50" i="4"/>
  <c r="U50" i="4"/>
  <c r="T50" i="4"/>
  <c r="Q50" i="4"/>
  <c r="W49" i="4"/>
  <c r="U49" i="4"/>
  <c r="T49" i="4"/>
  <c r="Q49" i="4"/>
  <c r="U48" i="4"/>
  <c r="AC48" i="4" s="1"/>
  <c r="T48" i="4"/>
  <c r="Q48" i="4"/>
  <c r="AC47" i="4"/>
  <c r="T47" i="4"/>
  <c r="Q47" i="4"/>
  <c r="AC46" i="4"/>
  <c r="T46" i="4"/>
  <c r="Q46" i="4"/>
  <c r="AC45" i="4"/>
  <c r="T45" i="4"/>
  <c r="Q45" i="4"/>
  <c r="Y64" i="3"/>
  <c r="U64" i="3"/>
  <c r="AC64" i="3" s="1"/>
  <c r="T64" i="3"/>
  <c r="Q64" i="3"/>
  <c r="W63" i="3"/>
  <c r="U63" i="3"/>
  <c r="AC63" i="3" s="1"/>
  <c r="T63" i="3"/>
  <c r="Q63" i="3"/>
  <c r="W62" i="3"/>
  <c r="U62" i="3"/>
  <c r="T62" i="3"/>
  <c r="Q62" i="3"/>
  <c r="U61" i="3"/>
  <c r="AC61" i="3" s="1"/>
  <c r="T61" i="3"/>
  <c r="Q61" i="3"/>
  <c r="AC60" i="3"/>
  <c r="T60" i="3"/>
  <c r="Q60" i="3"/>
  <c r="AC59" i="3"/>
  <c r="T59" i="3"/>
  <c r="Q59" i="3"/>
  <c r="AC58" i="3"/>
  <c r="T58" i="3"/>
  <c r="Q58" i="3"/>
  <c r="W38" i="4"/>
  <c r="U38" i="4"/>
  <c r="T38" i="4"/>
  <c r="Q38" i="4"/>
  <c r="W37" i="4"/>
  <c r="U37" i="4"/>
  <c r="T37" i="4"/>
  <c r="Q37" i="4"/>
  <c r="Y36" i="4"/>
  <c r="V36" i="4"/>
  <c r="T36" i="4"/>
  <c r="Q36" i="4"/>
  <c r="W35" i="4"/>
  <c r="U35" i="4"/>
  <c r="T35" i="4"/>
  <c r="Q35" i="4"/>
  <c r="X34" i="4"/>
  <c r="U34" i="4"/>
  <c r="T34" i="4"/>
  <c r="Q34" i="4"/>
  <c r="W33" i="4"/>
  <c r="U33" i="4"/>
  <c r="T33" i="4"/>
  <c r="Q33" i="4"/>
  <c r="AC32" i="4"/>
  <c r="T32" i="4"/>
  <c r="Q32" i="4"/>
  <c r="AC31" i="4"/>
  <c r="T31" i="4"/>
  <c r="Q31" i="4"/>
  <c r="W38" i="3"/>
  <c r="U38" i="3"/>
  <c r="AC38" i="3" s="1"/>
  <c r="T38" i="3"/>
  <c r="Q38" i="3"/>
  <c r="W37" i="3"/>
  <c r="U37" i="3"/>
  <c r="AC37" i="3" s="1"/>
  <c r="T37" i="3"/>
  <c r="Q37" i="3"/>
  <c r="Y36" i="3"/>
  <c r="V36" i="3"/>
  <c r="AC36" i="3" s="1"/>
  <c r="T36" i="3"/>
  <c r="Q36" i="3"/>
  <c r="W35" i="3"/>
  <c r="U35" i="3"/>
  <c r="AC35" i="3" s="1"/>
  <c r="T35" i="3"/>
  <c r="Q35" i="3"/>
  <c r="X34" i="3"/>
  <c r="U34" i="3"/>
  <c r="T34" i="3"/>
  <c r="Q34" i="3"/>
  <c r="W33" i="3"/>
  <c r="U33" i="3"/>
  <c r="AC33" i="3" s="1"/>
  <c r="T33" i="3"/>
  <c r="Q33" i="3"/>
  <c r="AC32" i="3"/>
  <c r="T32" i="3"/>
  <c r="Q32" i="3"/>
  <c r="AC31" i="3"/>
  <c r="T31" i="3"/>
  <c r="Q31" i="3"/>
  <c r="AC33" i="4" l="1"/>
  <c r="AC34" i="4"/>
  <c r="AC35" i="4"/>
  <c r="AC37" i="4"/>
  <c r="AC38" i="4"/>
  <c r="AC49" i="4"/>
  <c r="AC50" i="4"/>
  <c r="AC51" i="4"/>
  <c r="AC64" i="4"/>
  <c r="AC84" i="3"/>
  <c r="AC34" i="3"/>
  <c r="AC62" i="3"/>
  <c r="AC36" i="4"/>
  <c r="W92" i="4"/>
  <c r="Z91" i="4"/>
  <c r="V52" i="4"/>
  <c r="Y76" i="4"/>
  <c r="Y75" i="4"/>
  <c r="Y74" i="4"/>
  <c r="Y73" i="4"/>
  <c r="Y71" i="4"/>
  <c r="Y70" i="4"/>
  <c r="Y69" i="4"/>
  <c r="Y66" i="4"/>
  <c r="Y65" i="4"/>
  <c r="W72" i="4"/>
  <c r="W68" i="4"/>
  <c r="W67" i="4"/>
  <c r="V76" i="4"/>
  <c r="U76" i="4"/>
  <c r="V75" i="4"/>
  <c r="U75" i="4"/>
  <c r="V74" i="4"/>
  <c r="U74" i="4"/>
  <c r="V73" i="4"/>
  <c r="U73" i="4"/>
  <c r="V72" i="4"/>
  <c r="U72" i="4"/>
  <c r="V71" i="4"/>
  <c r="U71" i="4"/>
  <c r="V70" i="4"/>
  <c r="U70" i="4"/>
  <c r="V69" i="4"/>
  <c r="U69" i="4"/>
  <c r="V68" i="4"/>
  <c r="U68" i="4"/>
  <c r="V67" i="4"/>
  <c r="U67" i="4"/>
  <c r="V66" i="4"/>
  <c r="U66" i="4"/>
  <c r="V65" i="4"/>
  <c r="U65" i="4"/>
  <c r="W58" i="4"/>
  <c r="W55" i="4"/>
  <c r="W54" i="4"/>
  <c r="V59" i="4"/>
  <c r="V58" i="4"/>
  <c r="V57" i="4"/>
  <c r="V56" i="4"/>
  <c r="V55" i="4"/>
  <c r="V54" i="4"/>
  <c r="U59" i="4"/>
  <c r="U58" i="4"/>
  <c r="U57" i="4"/>
  <c r="U56" i="4"/>
  <c r="U55" i="4"/>
  <c r="U54" i="4"/>
  <c r="V53" i="4"/>
  <c r="U53" i="4"/>
  <c r="W52" i="4"/>
  <c r="U52" i="4"/>
  <c r="Y41" i="4"/>
  <c r="W43" i="4"/>
  <c r="V43" i="4"/>
  <c r="W42" i="4"/>
  <c r="V42" i="4"/>
  <c r="W41" i="4"/>
  <c r="V41" i="4"/>
  <c r="W40" i="4"/>
  <c r="V40" i="4"/>
  <c r="W39" i="4"/>
  <c r="V39" i="4"/>
  <c r="U43" i="4"/>
  <c r="U42" i="4"/>
  <c r="U41" i="4"/>
  <c r="U40" i="4"/>
  <c r="U39" i="4"/>
  <c r="K108" i="3"/>
  <c r="J108" i="3"/>
  <c r="K107" i="3"/>
  <c r="J107" i="3"/>
  <c r="K106" i="3"/>
  <c r="J106" i="3"/>
  <c r="K105" i="3"/>
  <c r="J105" i="3"/>
  <c r="J104" i="3"/>
  <c r="J103" i="3"/>
  <c r="K102" i="3"/>
  <c r="J102" i="3"/>
  <c r="K101" i="3"/>
  <c r="J101" i="3"/>
  <c r="K100" i="3"/>
  <c r="J100" i="3"/>
  <c r="K99" i="3"/>
  <c r="J99" i="3"/>
  <c r="J98" i="3"/>
  <c r="J97" i="3"/>
  <c r="J96" i="3"/>
  <c r="K95" i="3"/>
  <c r="J95" i="3"/>
  <c r="K94" i="3"/>
  <c r="J94" i="3"/>
  <c r="Q94" i="3" s="1"/>
  <c r="K93" i="3"/>
  <c r="J93" i="3"/>
  <c r="K92" i="3"/>
  <c r="J92" i="3"/>
  <c r="K91" i="3"/>
  <c r="J91" i="3"/>
  <c r="K90" i="3"/>
  <c r="J90" i="3"/>
  <c r="K89" i="3"/>
  <c r="J89" i="3"/>
  <c r="K88" i="3"/>
  <c r="J88" i="3"/>
  <c r="K87" i="3"/>
  <c r="J87" i="3"/>
  <c r="K86" i="3"/>
  <c r="J86" i="3"/>
  <c r="K85" i="3"/>
  <c r="J85" i="3"/>
  <c r="J79" i="3"/>
  <c r="J78" i="3"/>
  <c r="K77" i="3"/>
  <c r="J77" i="3"/>
  <c r="K76" i="3"/>
  <c r="J76" i="3"/>
  <c r="K75" i="3"/>
  <c r="J75" i="3"/>
  <c r="K72" i="3"/>
  <c r="J72" i="3"/>
  <c r="K71" i="3"/>
  <c r="J71" i="3"/>
  <c r="K70" i="3"/>
  <c r="J70" i="3"/>
  <c r="K69" i="3"/>
  <c r="J69" i="3"/>
  <c r="K68" i="3"/>
  <c r="J68" i="3"/>
  <c r="K67" i="3"/>
  <c r="J67" i="3"/>
  <c r="K66" i="3"/>
  <c r="J66" i="3"/>
  <c r="K65" i="3"/>
  <c r="J65" i="3"/>
  <c r="J54" i="3"/>
  <c r="K54" i="3"/>
  <c r="J55" i="3"/>
  <c r="K55" i="3"/>
  <c r="J56" i="3"/>
  <c r="K56" i="3"/>
  <c r="K53" i="3"/>
  <c r="J53" i="3"/>
  <c r="K52" i="3"/>
  <c r="J52" i="3"/>
  <c r="J51" i="3"/>
  <c r="K50" i="3"/>
  <c r="J50" i="3"/>
  <c r="K49" i="3"/>
  <c r="J49" i="3"/>
  <c r="J48" i="3"/>
  <c r="K47" i="3"/>
  <c r="J47" i="3"/>
  <c r="K46" i="3"/>
  <c r="J46" i="3"/>
  <c r="K45" i="3"/>
  <c r="J45" i="3"/>
  <c r="K44" i="3"/>
  <c r="J44" i="3"/>
  <c r="K43" i="3"/>
  <c r="J43" i="3"/>
  <c r="J42" i="3"/>
  <c r="J41" i="3"/>
  <c r="J40" i="3"/>
  <c r="J39" i="3"/>
  <c r="AC106" i="3"/>
  <c r="Q106" i="3"/>
  <c r="AC103" i="3"/>
  <c r="Q103" i="3"/>
  <c r="AC101" i="3"/>
  <c r="AC94" i="3"/>
  <c r="AC91" i="3"/>
  <c r="AC87" i="3"/>
  <c r="AC85" i="3"/>
  <c r="Q85" i="3"/>
  <c r="Q87" i="3" l="1"/>
  <c r="Q91" i="3"/>
  <c r="Q101" i="3"/>
  <c r="AC77" i="3"/>
  <c r="Q77" i="3"/>
  <c r="AC72" i="3"/>
  <c r="Q72" i="3"/>
  <c r="AC69" i="3"/>
  <c r="Q69" i="3"/>
  <c r="AC65" i="3"/>
  <c r="Q65" i="3"/>
  <c r="AC51" i="3"/>
  <c r="Q51" i="3"/>
  <c r="AC47" i="3"/>
  <c r="Q47" i="3"/>
  <c r="AC44" i="3"/>
  <c r="Q44" i="3"/>
  <c r="AC39" i="3"/>
  <c r="Q39" i="3"/>
  <c r="Y101" i="2"/>
  <c r="U101" i="2"/>
  <c r="U100" i="2"/>
  <c r="U99" i="2"/>
  <c r="W100" i="2"/>
  <c r="W99" i="2"/>
  <c r="Y94" i="2"/>
  <c r="Y93" i="2"/>
  <c r="U94" i="2"/>
  <c r="U93" i="2"/>
  <c r="Y68" i="2"/>
  <c r="Y67" i="2"/>
  <c r="Z66" i="2"/>
  <c r="V68" i="2"/>
  <c r="X65" i="2"/>
  <c r="Y53" i="2"/>
  <c r="W52" i="2"/>
  <c r="W51" i="2"/>
  <c r="U53" i="2"/>
  <c r="U52" i="2"/>
  <c r="U51" i="2"/>
  <c r="U50" i="2"/>
  <c r="W38" i="2"/>
  <c r="W37" i="2"/>
  <c r="U38" i="2"/>
  <c r="U37" i="2"/>
  <c r="Y36" i="2"/>
  <c r="V36" i="2"/>
  <c r="X34" i="2"/>
  <c r="W35" i="2"/>
  <c r="U35" i="2"/>
  <c r="U34" i="2"/>
  <c r="W33" i="2"/>
  <c r="U33" i="2"/>
  <c r="Z105" i="2"/>
  <c r="AA106" i="2"/>
  <c r="V90" i="2"/>
  <c r="V89" i="2"/>
  <c r="V88" i="2"/>
  <c r="V87" i="2"/>
  <c r="V86" i="2"/>
  <c r="V85" i="2"/>
  <c r="V84" i="2"/>
  <c r="V83" i="2"/>
  <c r="V82" i="2"/>
  <c r="V81" i="2"/>
  <c r="V80" i="2"/>
  <c r="V79" i="2"/>
  <c r="V78" i="2"/>
  <c r="V77" i="2"/>
  <c r="V76" i="2"/>
  <c r="V75" i="2"/>
  <c r="V74" i="2"/>
  <c r="V73" i="2"/>
  <c r="V72" i="2"/>
  <c r="V71" i="2"/>
  <c r="V70" i="2"/>
  <c r="V69" i="2"/>
  <c r="V63" i="2"/>
  <c r="V62" i="2"/>
  <c r="V61" i="2"/>
  <c r="V60" i="2"/>
  <c r="V59" i="2"/>
  <c r="V58" i="2"/>
  <c r="V57" i="2"/>
  <c r="V56" i="2"/>
  <c r="V55" i="2"/>
  <c r="V54" i="2"/>
  <c r="V45" i="2"/>
  <c r="V44" i="2"/>
  <c r="V43" i="2"/>
  <c r="V42" i="2"/>
  <c r="V41" i="2"/>
  <c r="V40" i="2"/>
  <c r="V39" i="2"/>
  <c r="W29" i="4" l="1"/>
  <c r="U29" i="4"/>
  <c r="AC29" i="4" s="1"/>
  <c r="T29" i="4"/>
  <c r="Q29" i="4"/>
  <c r="W28" i="4"/>
  <c r="U28" i="4"/>
  <c r="AC28" i="4" s="1"/>
  <c r="T28" i="4"/>
  <c r="Q28" i="4"/>
  <c r="W27" i="4"/>
  <c r="U27" i="4"/>
  <c r="AC27" i="4" s="1"/>
  <c r="T27" i="4"/>
  <c r="Q27" i="4"/>
  <c r="Y26" i="4"/>
  <c r="W26" i="4"/>
  <c r="U26" i="4"/>
  <c r="T26" i="4"/>
  <c r="Q26" i="4"/>
  <c r="W25" i="4"/>
  <c r="U25" i="4"/>
  <c r="T25" i="4"/>
  <c r="Q25" i="4"/>
  <c r="Y24" i="4"/>
  <c r="W24" i="4"/>
  <c r="U24" i="4"/>
  <c r="T24" i="4"/>
  <c r="Q24" i="4"/>
  <c r="Y23" i="4"/>
  <c r="W23" i="4"/>
  <c r="U23" i="4"/>
  <c r="T23" i="4"/>
  <c r="Q23" i="4"/>
  <c r="AC22" i="4"/>
  <c r="T22" i="4"/>
  <c r="Q22" i="4"/>
  <c r="AC21" i="4"/>
  <c r="T21" i="4"/>
  <c r="Q21" i="4"/>
  <c r="AC20" i="4"/>
  <c r="T20" i="4"/>
  <c r="Q20" i="4"/>
  <c r="AC19" i="4"/>
  <c r="T19" i="4"/>
  <c r="Q19" i="4"/>
  <c r="AC18" i="4"/>
  <c r="T18" i="4"/>
  <c r="Q18" i="4"/>
  <c r="AC16" i="4"/>
  <c r="T16" i="4"/>
  <c r="Q16" i="4"/>
  <c r="AC15" i="4"/>
  <c r="T15" i="4"/>
  <c r="Q15" i="4"/>
  <c r="T14" i="4"/>
  <c r="Q14" i="4"/>
  <c r="T13" i="4"/>
  <c r="Q13" i="4"/>
  <c r="T12" i="4"/>
  <c r="Q12" i="4"/>
  <c r="AC11" i="4"/>
  <c r="T11" i="4"/>
  <c r="Q11" i="4"/>
  <c r="AC10" i="4"/>
  <c r="T10" i="4"/>
  <c r="Q10" i="4"/>
  <c r="AC9" i="4"/>
  <c r="T9" i="4"/>
  <c r="Q9" i="4"/>
  <c r="AC8" i="4"/>
  <c r="T8" i="4"/>
  <c r="Q8" i="4"/>
  <c r="AC101" i="2"/>
  <c r="T101" i="2"/>
  <c r="Q101" i="2"/>
  <c r="AC100" i="2"/>
  <c r="T100" i="2"/>
  <c r="Q100" i="2"/>
  <c r="AC99" i="2"/>
  <c r="T99" i="2"/>
  <c r="Q99" i="2"/>
  <c r="AC98" i="2"/>
  <c r="T98" i="2"/>
  <c r="Q98" i="2"/>
  <c r="AC97" i="2"/>
  <c r="T97" i="2"/>
  <c r="Q97" i="2"/>
  <c r="Z96" i="2"/>
  <c r="AC96" i="2" s="1"/>
  <c r="T96" i="2"/>
  <c r="Q96" i="2"/>
  <c r="AA95" i="2"/>
  <c r="AC95" i="2" s="1"/>
  <c r="T95" i="2"/>
  <c r="Q95" i="2"/>
  <c r="AC94" i="2"/>
  <c r="T94" i="2"/>
  <c r="Q94" i="2"/>
  <c r="AC93" i="2"/>
  <c r="T93" i="2"/>
  <c r="Q93" i="2"/>
  <c r="AC92" i="2"/>
  <c r="T92" i="2"/>
  <c r="Q92" i="2"/>
  <c r="AC68" i="2"/>
  <c r="T68" i="2"/>
  <c r="Q68" i="2"/>
  <c r="AC67" i="2"/>
  <c r="T67" i="2"/>
  <c r="Q67" i="2"/>
  <c r="AC66" i="2"/>
  <c r="T66" i="2"/>
  <c r="Q66" i="2"/>
  <c r="AC65" i="2"/>
  <c r="T65" i="2"/>
  <c r="Q65" i="2"/>
  <c r="AC53" i="2"/>
  <c r="T53" i="2"/>
  <c r="Q53" i="2"/>
  <c r="AC52" i="2"/>
  <c r="T52" i="2"/>
  <c r="Q52" i="2"/>
  <c r="AC51" i="2"/>
  <c r="T51" i="2"/>
  <c r="Q51" i="2"/>
  <c r="AC50" i="2"/>
  <c r="T50" i="2"/>
  <c r="Q50" i="2"/>
  <c r="AC49" i="2"/>
  <c r="T49" i="2"/>
  <c r="Q49" i="2"/>
  <c r="AC48" i="2"/>
  <c r="T48" i="2"/>
  <c r="Q48" i="2"/>
  <c r="AC47" i="2"/>
  <c r="T47" i="2"/>
  <c r="Q47" i="2"/>
  <c r="AC26" i="4" l="1"/>
  <c r="AC12" i="4"/>
  <c r="AC13" i="4"/>
  <c r="AC23" i="4"/>
  <c r="AC24" i="4"/>
  <c r="AC14" i="4"/>
  <c r="AC25" i="4"/>
  <c r="AC38" i="2"/>
  <c r="T38" i="2"/>
  <c r="Q38" i="2"/>
  <c r="AC37" i="2"/>
  <c r="T37" i="2"/>
  <c r="Q37" i="2"/>
  <c r="AC36" i="2"/>
  <c r="T36" i="2"/>
  <c r="Q36" i="2"/>
  <c r="AC35" i="2"/>
  <c r="T35" i="2"/>
  <c r="Q35" i="2"/>
  <c r="AC34" i="2"/>
  <c r="T34" i="2"/>
  <c r="Q34" i="2"/>
  <c r="AC33" i="2"/>
  <c r="T33" i="2"/>
  <c r="Q33" i="2"/>
  <c r="AC32" i="2"/>
  <c r="T32" i="2"/>
  <c r="Q32" i="2"/>
  <c r="AC31" i="2"/>
  <c r="T31" i="2"/>
  <c r="Q31" i="2"/>
  <c r="W29" i="2"/>
  <c r="U29" i="2"/>
  <c r="T29" i="2"/>
  <c r="Q29" i="2"/>
  <c r="W28" i="2"/>
  <c r="U28" i="2"/>
  <c r="T28" i="2"/>
  <c r="Q28" i="2"/>
  <c r="W27" i="2"/>
  <c r="U27" i="2"/>
  <c r="T27" i="2"/>
  <c r="Q27" i="2"/>
  <c r="Y26" i="2"/>
  <c r="W26" i="2"/>
  <c r="U26" i="2"/>
  <c r="T26" i="2"/>
  <c r="Q26" i="2"/>
  <c r="W25" i="2"/>
  <c r="U25" i="2"/>
  <c r="T25" i="2"/>
  <c r="Q25" i="2"/>
  <c r="Y24" i="2"/>
  <c r="W24" i="2"/>
  <c r="U24" i="2"/>
  <c r="T24" i="2"/>
  <c r="Q24" i="2"/>
  <c r="Y23" i="2"/>
  <c r="W23" i="2"/>
  <c r="U23" i="2"/>
  <c r="T23" i="2"/>
  <c r="Q23" i="2"/>
  <c r="AC22" i="2"/>
  <c r="T22" i="2"/>
  <c r="Q22" i="2"/>
  <c r="AC21" i="2"/>
  <c r="T21" i="2"/>
  <c r="Q21" i="2"/>
  <c r="AC20" i="2"/>
  <c r="T20" i="2"/>
  <c r="Q20" i="2"/>
  <c r="AC19" i="2"/>
  <c r="T19" i="2"/>
  <c r="Q19" i="2"/>
  <c r="AC18" i="2"/>
  <c r="T18" i="2"/>
  <c r="Q18" i="2"/>
  <c r="Y16" i="2"/>
  <c r="U16" i="2"/>
  <c r="T16" i="2"/>
  <c r="Q16" i="2"/>
  <c r="Y15" i="2"/>
  <c r="W15" i="2"/>
  <c r="U15" i="2"/>
  <c r="T15" i="2"/>
  <c r="Q15" i="2"/>
  <c r="W14" i="2"/>
  <c r="U14" i="2"/>
  <c r="T14" i="2"/>
  <c r="Q14" i="2"/>
  <c r="W13" i="2"/>
  <c r="U13" i="2"/>
  <c r="T13" i="2"/>
  <c r="Q13" i="2"/>
  <c r="W12" i="2"/>
  <c r="U12" i="2"/>
  <c r="T12" i="2"/>
  <c r="Q12" i="2"/>
  <c r="AC11" i="2"/>
  <c r="T11" i="2"/>
  <c r="Q11" i="2"/>
  <c r="AC10" i="2"/>
  <c r="T10" i="2"/>
  <c r="Q10" i="2"/>
  <c r="AC9" i="2"/>
  <c r="T9" i="2"/>
  <c r="Q9" i="2"/>
  <c r="AC8" i="2"/>
  <c r="T8" i="2"/>
  <c r="Q8" i="2"/>
  <c r="AC16" i="2" l="1"/>
  <c r="AC24" i="2"/>
  <c r="AC26" i="2"/>
  <c r="AC27" i="2"/>
  <c r="AC28" i="2"/>
  <c r="AC29" i="2"/>
  <c r="AC12" i="2"/>
  <c r="AC13" i="2"/>
  <c r="AC14" i="2"/>
  <c r="AC15" i="2"/>
  <c r="AC23" i="2"/>
  <c r="AC25" i="2"/>
  <c r="U29" i="3"/>
  <c r="U24" i="3"/>
  <c r="U16" i="3"/>
  <c r="U15" i="3"/>
  <c r="U14" i="3"/>
  <c r="U13" i="3"/>
  <c r="AC21" i="3" l="1"/>
  <c r="AC20" i="3"/>
  <c r="Q21" i="3"/>
  <c r="Q20" i="3"/>
  <c r="T21" i="3"/>
  <c r="T20" i="3"/>
  <c r="AA124" i="3"/>
  <c r="Z123" i="3"/>
  <c r="W29" i="3"/>
  <c r="W28" i="3"/>
  <c r="U28" i="3"/>
  <c r="W27" i="3"/>
  <c r="U27" i="3"/>
  <c r="Y26" i="3"/>
  <c r="W26" i="3"/>
  <c r="U26" i="3"/>
  <c r="W25" i="3"/>
  <c r="U25" i="3"/>
  <c r="Y24" i="3"/>
  <c r="W24" i="3"/>
  <c r="Y23" i="3"/>
  <c r="W23" i="3"/>
  <c r="U23" i="3"/>
  <c r="Y16" i="3"/>
  <c r="Y15" i="3"/>
  <c r="W15" i="3"/>
  <c r="W14" i="3"/>
  <c r="W13" i="3"/>
  <c r="W12" i="3"/>
  <c r="U12" i="3"/>
  <c r="T66" i="4"/>
  <c r="Q66" i="4"/>
  <c r="AC65" i="4"/>
  <c r="T65" i="4"/>
  <c r="Q65" i="4"/>
  <c r="AC55" i="2"/>
  <c r="T55" i="2"/>
  <c r="Q55" i="2"/>
  <c r="AC54" i="2"/>
  <c r="T54" i="2"/>
  <c r="Q54" i="2"/>
  <c r="AC57" i="2"/>
  <c r="T57" i="2"/>
  <c r="Q57" i="2"/>
  <c r="AC56" i="2"/>
  <c r="T56" i="2"/>
  <c r="Q56" i="2"/>
  <c r="AC58" i="2"/>
  <c r="T58" i="2"/>
  <c r="Q58" i="2"/>
  <c r="AC69" i="2"/>
  <c r="T69" i="2"/>
  <c r="Q69" i="2"/>
  <c r="AC70" i="2"/>
  <c r="T70" i="2"/>
  <c r="Q70" i="2"/>
  <c r="AC75" i="2"/>
  <c r="T75" i="2"/>
  <c r="Q75" i="2"/>
  <c r="AC74" i="2"/>
  <c r="T74" i="2"/>
  <c r="Q74" i="2"/>
  <c r="AC73" i="2"/>
  <c r="T73" i="2"/>
  <c r="Q73" i="2"/>
  <c r="AC72" i="2"/>
  <c r="T72" i="2"/>
  <c r="Q72" i="2"/>
  <c r="AC71" i="2"/>
  <c r="T71" i="2"/>
  <c r="Q71" i="2"/>
  <c r="AC66" i="4" l="1"/>
  <c r="T51" i="3" l="1"/>
  <c r="T47" i="3"/>
  <c r="H30" i="3"/>
  <c r="AC92" i="4"/>
  <c r="T29" i="3"/>
  <c r="Q29" i="3"/>
  <c r="AC28" i="3"/>
  <c r="T28" i="3"/>
  <c r="Q28" i="3"/>
  <c r="AC27" i="3"/>
  <c r="T27" i="3"/>
  <c r="Q27" i="3"/>
  <c r="AC26" i="3"/>
  <c r="T26" i="3"/>
  <c r="Q26" i="3"/>
  <c r="AC25" i="3"/>
  <c r="T25" i="3"/>
  <c r="Q25" i="3"/>
  <c r="T24" i="3"/>
  <c r="Q24" i="3"/>
  <c r="AC23" i="3"/>
  <c r="T23" i="3"/>
  <c r="Q23" i="3"/>
  <c r="H30" i="2"/>
  <c r="Q68" i="4"/>
  <c r="T68" i="4"/>
  <c r="T69" i="4"/>
  <c r="Q69" i="4"/>
  <c r="T41" i="4"/>
  <c r="Q41" i="4"/>
  <c r="H17" i="2"/>
  <c r="H17" i="3"/>
  <c r="T53" i="4"/>
  <c r="Q53" i="4"/>
  <c r="T42" i="4"/>
  <c r="Q42" i="4"/>
  <c r="AC91" i="4"/>
  <c r="T91" i="4"/>
  <c r="Q91" i="4"/>
  <c r="T92" i="4"/>
  <c r="Q92" i="4"/>
  <c r="P88" i="4"/>
  <c r="O88" i="4"/>
  <c r="N88" i="4"/>
  <c r="M88" i="4"/>
  <c r="L88" i="4"/>
  <c r="K88" i="4"/>
  <c r="J88" i="4"/>
  <c r="I88" i="4"/>
  <c r="AC24" i="3" l="1"/>
  <c r="AC29" i="3"/>
  <c r="AC69" i="4"/>
  <c r="AC41" i="4"/>
  <c r="AC68" i="4"/>
  <c r="AC53" i="4"/>
  <c r="AC42" i="4"/>
  <c r="AB30" i="4"/>
  <c r="AA30" i="4"/>
  <c r="Z30" i="4"/>
  <c r="Y30" i="4"/>
  <c r="X30" i="4"/>
  <c r="W30" i="4"/>
  <c r="V30" i="4"/>
  <c r="U30" i="4"/>
  <c r="P30" i="4"/>
  <c r="O30" i="4"/>
  <c r="N30" i="4"/>
  <c r="M30" i="4"/>
  <c r="L30" i="4"/>
  <c r="K30" i="4"/>
  <c r="J30" i="4"/>
  <c r="I30" i="4"/>
  <c r="Q52" i="4"/>
  <c r="AB109" i="3"/>
  <c r="AA109" i="3"/>
  <c r="Z109" i="3"/>
  <c r="Y109" i="3"/>
  <c r="X109" i="3"/>
  <c r="W109" i="3"/>
  <c r="V109" i="3"/>
  <c r="U109" i="3"/>
  <c r="P109" i="3"/>
  <c r="O109" i="3"/>
  <c r="N109" i="3"/>
  <c r="M109" i="3"/>
  <c r="L109" i="3"/>
  <c r="K109" i="3"/>
  <c r="J109" i="3"/>
  <c r="I109" i="3"/>
  <c r="H109" i="3"/>
  <c r="AB120" i="3"/>
  <c r="AA120" i="3"/>
  <c r="Z120" i="3"/>
  <c r="Y120" i="3"/>
  <c r="X120" i="3"/>
  <c r="AB80" i="3"/>
  <c r="AA80" i="3"/>
  <c r="Z80" i="3"/>
  <c r="Y80" i="3"/>
  <c r="X80" i="3"/>
  <c r="W80" i="3"/>
  <c r="V80" i="3"/>
  <c r="P80" i="3"/>
  <c r="O80" i="3"/>
  <c r="N80" i="3"/>
  <c r="M80" i="3"/>
  <c r="L80" i="3"/>
  <c r="K80" i="3"/>
  <c r="J80" i="3"/>
  <c r="AB57" i="3"/>
  <c r="AA57" i="3"/>
  <c r="Z57" i="3"/>
  <c r="Y57" i="3"/>
  <c r="X57" i="3"/>
  <c r="W57" i="3"/>
  <c r="V57" i="3"/>
  <c r="P57" i="3"/>
  <c r="O57" i="3"/>
  <c r="N57" i="3"/>
  <c r="M57" i="3"/>
  <c r="L57" i="3"/>
  <c r="K57" i="3"/>
  <c r="J57" i="3"/>
  <c r="AB30" i="3"/>
  <c r="AA30" i="3"/>
  <c r="Z30" i="3"/>
  <c r="Y30" i="3"/>
  <c r="X30" i="3"/>
  <c r="W30" i="3"/>
  <c r="V30" i="3"/>
  <c r="P30" i="3"/>
  <c r="O30" i="3"/>
  <c r="N30" i="3"/>
  <c r="M30" i="3"/>
  <c r="L30" i="3"/>
  <c r="K30" i="3"/>
  <c r="J30" i="3"/>
  <c r="I30" i="3"/>
  <c r="AB17" i="3"/>
  <c r="AA17" i="3"/>
  <c r="Z17" i="3"/>
  <c r="Y17" i="3"/>
  <c r="X17" i="3"/>
  <c r="W17" i="3"/>
  <c r="V17" i="3"/>
  <c r="P17" i="3"/>
  <c r="O17" i="3"/>
  <c r="N17" i="3"/>
  <c r="M17" i="3"/>
  <c r="L17" i="3"/>
  <c r="K17" i="3"/>
  <c r="J17" i="3"/>
  <c r="AB7" i="3"/>
  <c r="AA7" i="3"/>
  <c r="Z7" i="3"/>
  <c r="Y7" i="3"/>
  <c r="X7" i="3"/>
  <c r="W7" i="3"/>
  <c r="V7" i="3"/>
  <c r="P7" i="3"/>
  <c r="O7" i="3"/>
  <c r="N7" i="3"/>
  <c r="M7" i="3"/>
  <c r="L7" i="3"/>
  <c r="K7" i="3"/>
  <c r="J7" i="3"/>
  <c r="AC93" i="4"/>
  <c r="T93" i="4"/>
  <c r="Q93" i="4"/>
  <c r="AB88" i="4"/>
  <c r="AA88" i="4"/>
  <c r="Z88" i="4"/>
  <c r="Y88" i="4"/>
  <c r="X88" i="4"/>
  <c r="W88" i="4"/>
  <c r="V88" i="4"/>
  <c r="U88" i="4"/>
  <c r="H88" i="4"/>
  <c r="AB77" i="4"/>
  <c r="AA77" i="4"/>
  <c r="Z77" i="4"/>
  <c r="Y77" i="4"/>
  <c r="X77" i="4"/>
  <c r="W77" i="4"/>
  <c r="V77" i="4"/>
  <c r="U77" i="4"/>
  <c r="P77" i="4"/>
  <c r="O77" i="4"/>
  <c r="N77" i="4"/>
  <c r="M77" i="4"/>
  <c r="L77" i="4"/>
  <c r="K77" i="4"/>
  <c r="J77" i="4"/>
  <c r="I77" i="4"/>
  <c r="H77" i="4"/>
  <c r="AC76" i="4"/>
  <c r="T76" i="4"/>
  <c r="Q76" i="4"/>
  <c r="AC75" i="4"/>
  <c r="T75" i="4"/>
  <c r="Q75" i="4"/>
  <c r="AC74" i="4"/>
  <c r="T74" i="4"/>
  <c r="Q74" i="4"/>
  <c r="AC73" i="4"/>
  <c r="T73" i="4"/>
  <c r="Q73" i="4"/>
  <c r="AC72" i="4"/>
  <c r="T72" i="4"/>
  <c r="Q72" i="4"/>
  <c r="AC71" i="4"/>
  <c r="T71" i="4"/>
  <c r="Q71" i="4"/>
  <c r="AC70" i="4"/>
  <c r="T70" i="4"/>
  <c r="Q70" i="4"/>
  <c r="AC67" i="4"/>
  <c r="T67" i="4"/>
  <c r="Q67" i="4"/>
  <c r="AB60" i="4"/>
  <c r="AA60" i="4"/>
  <c r="Z60" i="4"/>
  <c r="Y60" i="4"/>
  <c r="X60" i="4"/>
  <c r="W60" i="4"/>
  <c r="V60" i="4"/>
  <c r="U60" i="4"/>
  <c r="P60" i="4"/>
  <c r="O60" i="4"/>
  <c r="N60" i="4"/>
  <c r="M60" i="4"/>
  <c r="L60" i="4"/>
  <c r="K60" i="4"/>
  <c r="J60" i="4"/>
  <c r="I60" i="4"/>
  <c r="H60" i="4"/>
  <c r="AC59" i="4"/>
  <c r="T59" i="4"/>
  <c r="Q59" i="4"/>
  <c r="AC58" i="4"/>
  <c r="T58" i="4"/>
  <c r="Q58" i="4"/>
  <c r="AC57" i="4"/>
  <c r="T57" i="4"/>
  <c r="Q57" i="4"/>
  <c r="AC56" i="4"/>
  <c r="T56" i="4"/>
  <c r="Q56" i="4"/>
  <c r="AC55" i="4"/>
  <c r="T55" i="4"/>
  <c r="Q55" i="4"/>
  <c r="AC54" i="4"/>
  <c r="T54" i="4"/>
  <c r="Q54" i="4"/>
  <c r="AC52" i="4"/>
  <c r="T52" i="4"/>
  <c r="AB44" i="4"/>
  <c r="AA44" i="4"/>
  <c r="Z44" i="4"/>
  <c r="Y44" i="4"/>
  <c r="X44" i="4"/>
  <c r="W44" i="4"/>
  <c r="V44" i="4"/>
  <c r="U44" i="4"/>
  <c r="P44" i="4"/>
  <c r="O44" i="4"/>
  <c r="N44" i="4"/>
  <c r="M44" i="4"/>
  <c r="L44" i="4"/>
  <c r="K44" i="4"/>
  <c r="J44" i="4"/>
  <c r="I44" i="4"/>
  <c r="H44" i="4"/>
  <c r="AC43" i="4"/>
  <c r="T43" i="4"/>
  <c r="Q43" i="4"/>
  <c r="AC40" i="4"/>
  <c r="T40" i="4"/>
  <c r="Q40" i="4"/>
  <c r="AC39" i="4"/>
  <c r="T39" i="4"/>
  <c r="Q39" i="4"/>
  <c r="H30" i="4"/>
  <c r="AB17" i="4"/>
  <c r="AA17" i="4"/>
  <c r="Z17" i="4"/>
  <c r="Y17" i="4"/>
  <c r="X17" i="4"/>
  <c r="W17" i="4"/>
  <c r="V17" i="4"/>
  <c r="U17" i="4"/>
  <c r="P17" i="4"/>
  <c r="O17" i="4"/>
  <c r="N17" i="4"/>
  <c r="M17" i="4"/>
  <c r="L17" i="4"/>
  <c r="K17" i="4"/>
  <c r="J17" i="4"/>
  <c r="I17" i="4"/>
  <c r="H17" i="4"/>
  <c r="AB7" i="4"/>
  <c r="AA7" i="4"/>
  <c r="Z7" i="4"/>
  <c r="Y7" i="4"/>
  <c r="X7" i="4"/>
  <c r="W7" i="4"/>
  <c r="V7" i="4"/>
  <c r="U7" i="4"/>
  <c r="P7" i="4"/>
  <c r="O7" i="4"/>
  <c r="N7" i="4"/>
  <c r="M7" i="4"/>
  <c r="L7" i="4"/>
  <c r="K7" i="4"/>
  <c r="J7" i="4"/>
  <c r="I7" i="4"/>
  <c r="H7" i="4"/>
  <c r="T106" i="3"/>
  <c r="T103" i="3"/>
  <c r="T101" i="3"/>
  <c r="T94" i="3"/>
  <c r="T91" i="3"/>
  <c r="T87" i="3"/>
  <c r="T85" i="3"/>
  <c r="T77" i="3"/>
  <c r="T72" i="3"/>
  <c r="T69" i="3"/>
  <c r="T65" i="3"/>
  <c r="T44" i="3"/>
  <c r="T39" i="3"/>
  <c r="T22" i="3"/>
  <c r="T19" i="3"/>
  <c r="T18" i="3"/>
  <c r="T16" i="3"/>
  <c r="T15" i="3"/>
  <c r="T14" i="3"/>
  <c r="T13" i="3"/>
  <c r="T12" i="3"/>
  <c r="T11" i="3"/>
  <c r="T10" i="3"/>
  <c r="T9" i="3"/>
  <c r="AC125" i="3"/>
  <c r="AC124" i="3"/>
  <c r="AC123" i="3"/>
  <c r="U80" i="3"/>
  <c r="I80" i="3"/>
  <c r="H80" i="3"/>
  <c r="U57" i="3"/>
  <c r="I57" i="3"/>
  <c r="H57" i="3"/>
  <c r="U30" i="3"/>
  <c r="AC22" i="3"/>
  <c r="Q22" i="3"/>
  <c r="AC19" i="3"/>
  <c r="Q19" i="3"/>
  <c r="AC18" i="3"/>
  <c r="Q18" i="3"/>
  <c r="U17" i="3"/>
  <c r="I17" i="3"/>
  <c r="AC16" i="3"/>
  <c r="Q16" i="3"/>
  <c r="AC15" i="3"/>
  <c r="Q15" i="3"/>
  <c r="AC14" i="3"/>
  <c r="Q14" i="3"/>
  <c r="AC13" i="3"/>
  <c r="Q13" i="3"/>
  <c r="AC12" i="3"/>
  <c r="Q12" i="3"/>
  <c r="AC11" i="3"/>
  <c r="Q11" i="3"/>
  <c r="AC10" i="3"/>
  <c r="Q10" i="3"/>
  <c r="AC9" i="3"/>
  <c r="Q9" i="3"/>
  <c r="AC8" i="3"/>
  <c r="T8" i="3"/>
  <c r="Q8" i="3"/>
  <c r="U7" i="3"/>
  <c r="I7" i="3"/>
  <c r="H7" i="3"/>
  <c r="AB126" i="3" l="1"/>
  <c r="M126" i="3"/>
  <c r="Q7" i="3"/>
  <c r="AC7" i="3"/>
  <c r="L126" i="3"/>
  <c r="P126" i="3"/>
  <c r="N126" i="3"/>
  <c r="AA126" i="3"/>
  <c r="H94" i="4"/>
  <c r="J126" i="3"/>
  <c r="K126" i="3"/>
  <c r="O126" i="3"/>
  <c r="X126" i="3"/>
  <c r="Z126" i="3"/>
  <c r="W126" i="3"/>
  <c r="Y126" i="3"/>
  <c r="I126" i="3"/>
  <c r="T109" i="3"/>
  <c r="U126" i="3"/>
  <c r="I94" i="4"/>
  <c r="O94" i="4"/>
  <c r="AA94" i="4"/>
  <c r="T17" i="4"/>
  <c r="Q88" i="4"/>
  <c r="L94" i="4"/>
  <c r="N94" i="4"/>
  <c r="P94" i="4"/>
  <c r="T77" i="4"/>
  <c r="Y94" i="4"/>
  <c r="AC77" i="4"/>
  <c r="AE77" i="4" s="1"/>
  <c r="AC17" i="4"/>
  <c r="AE17" i="4" s="1"/>
  <c r="M94" i="4"/>
  <c r="K94" i="4"/>
  <c r="J94" i="4"/>
  <c r="Q60" i="4"/>
  <c r="AD60" i="4" s="1"/>
  <c r="X94" i="4"/>
  <c r="Z94" i="4"/>
  <c r="AB94" i="4"/>
  <c r="T44" i="4"/>
  <c r="U94" i="4"/>
  <c r="W94" i="4"/>
  <c r="Q7" i="4"/>
  <c r="AD7" i="4" s="1"/>
  <c r="AC7" i="4"/>
  <c r="AE7" i="4" s="1"/>
  <c r="V94" i="4"/>
  <c r="Q44" i="4"/>
  <c r="AD44" i="4" s="1"/>
  <c r="AC60" i="4"/>
  <c r="AE60" i="4" s="1"/>
  <c r="AC88" i="4"/>
  <c r="AE88" i="4" s="1"/>
  <c r="AC44" i="4"/>
  <c r="AE44" i="4" s="1"/>
  <c r="T30" i="4"/>
  <c r="Q17" i="4"/>
  <c r="AD17" i="4" s="1"/>
  <c r="Q77" i="4"/>
  <c r="AD77" i="4" s="1"/>
  <c r="T7" i="4"/>
  <c r="T88" i="4"/>
  <c r="Q30" i="4"/>
  <c r="AD30" i="4" s="1"/>
  <c r="AC30" i="4"/>
  <c r="AE30" i="4" s="1"/>
  <c r="T60" i="4"/>
  <c r="V126" i="3"/>
  <c r="H126" i="3"/>
  <c r="Q17" i="3"/>
  <c r="AC17" i="3"/>
  <c r="Q109" i="3"/>
  <c r="AC109" i="3"/>
  <c r="AC80" i="3"/>
  <c r="T7" i="3"/>
  <c r="AC30" i="3"/>
  <c r="T30" i="3"/>
  <c r="T80" i="3"/>
  <c r="Q80" i="3"/>
  <c r="Q57" i="3"/>
  <c r="T17" i="3"/>
  <c r="AC57" i="3"/>
  <c r="AC120" i="3"/>
  <c r="Q30" i="3"/>
  <c r="T57" i="3"/>
  <c r="AB102" i="2"/>
  <c r="AA102" i="2"/>
  <c r="Z102" i="2"/>
  <c r="Y102" i="2"/>
  <c r="X102" i="2"/>
  <c r="W102" i="2"/>
  <c r="V102" i="2"/>
  <c r="U102" i="2"/>
  <c r="AB91" i="2"/>
  <c r="AA91" i="2"/>
  <c r="Z91" i="2"/>
  <c r="Y91" i="2"/>
  <c r="X91" i="2"/>
  <c r="W91" i="2"/>
  <c r="V91" i="2"/>
  <c r="U91" i="2"/>
  <c r="AB64" i="2"/>
  <c r="AA64" i="2"/>
  <c r="Z64" i="2"/>
  <c r="Y64" i="2"/>
  <c r="X64" i="2"/>
  <c r="W64" i="2"/>
  <c r="V64" i="2"/>
  <c r="U64" i="2"/>
  <c r="AB46" i="2"/>
  <c r="AA46" i="2"/>
  <c r="Z46" i="2"/>
  <c r="Y46" i="2"/>
  <c r="X46" i="2"/>
  <c r="W46" i="2"/>
  <c r="V46" i="2"/>
  <c r="U46" i="2"/>
  <c r="AB30" i="2"/>
  <c r="AA30" i="2"/>
  <c r="Z30" i="2"/>
  <c r="Y30" i="2"/>
  <c r="X30" i="2"/>
  <c r="W30" i="2"/>
  <c r="V30" i="2"/>
  <c r="U30" i="2"/>
  <c r="AB17" i="2"/>
  <c r="AA17" i="2"/>
  <c r="Z17" i="2"/>
  <c r="Y17" i="2"/>
  <c r="X17" i="2"/>
  <c r="W17" i="2"/>
  <c r="V17" i="2"/>
  <c r="U17" i="2"/>
  <c r="AB7" i="2"/>
  <c r="AB108" i="2" s="1"/>
  <c r="AA7" i="2"/>
  <c r="AA108" i="2" s="1"/>
  <c r="Z7" i="2"/>
  <c r="Z108" i="2" s="1"/>
  <c r="Y7" i="2"/>
  <c r="Y108" i="2" s="1"/>
  <c r="X7" i="2"/>
  <c r="W7" i="2"/>
  <c r="V7" i="2"/>
  <c r="U7" i="2"/>
  <c r="U108" i="2" s="1"/>
  <c r="T107" i="2"/>
  <c r="T106" i="2"/>
  <c r="T105" i="2"/>
  <c r="T90" i="2"/>
  <c r="T89" i="2"/>
  <c r="T88" i="2"/>
  <c r="T87" i="2"/>
  <c r="T86" i="2"/>
  <c r="T85" i="2"/>
  <c r="T84" i="2"/>
  <c r="T83" i="2"/>
  <c r="T82" i="2"/>
  <c r="T81" i="2"/>
  <c r="T80" i="2"/>
  <c r="T79" i="2"/>
  <c r="T78" i="2"/>
  <c r="T77" i="2"/>
  <c r="T76" i="2"/>
  <c r="T63" i="2"/>
  <c r="T62" i="2"/>
  <c r="T61" i="2"/>
  <c r="T60" i="2"/>
  <c r="T59" i="2"/>
  <c r="T45" i="2"/>
  <c r="T44" i="2"/>
  <c r="T43" i="2"/>
  <c r="T42" i="2"/>
  <c r="T41" i="2"/>
  <c r="T40" i="2"/>
  <c r="T39" i="2"/>
  <c r="J102" i="2"/>
  <c r="J91" i="2"/>
  <c r="J64" i="2"/>
  <c r="J46" i="2"/>
  <c r="J30" i="2"/>
  <c r="J17" i="2"/>
  <c r="J7" i="2"/>
  <c r="AC107" i="2"/>
  <c r="AC106" i="2"/>
  <c r="AC105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63" i="2"/>
  <c r="AC62" i="2"/>
  <c r="AC61" i="2"/>
  <c r="AC60" i="2"/>
  <c r="AC59" i="2"/>
  <c r="AC45" i="2"/>
  <c r="AC44" i="2"/>
  <c r="AC43" i="2"/>
  <c r="AC42" i="2"/>
  <c r="AC41" i="2"/>
  <c r="AC40" i="2"/>
  <c r="AC39" i="2"/>
  <c r="P102" i="2"/>
  <c r="O102" i="2"/>
  <c r="N102" i="2"/>
  <c r="M102" i="2"/>
  <c r="L102" i="2"/>
  <c r="K102" i="2"/>
  <c r="I102" i="2"/>
  <c r="H102" i="2"/>
  <c r="X108" i="2" l="1"/>
  <c r="V108" i="2"/>
  <c r="T46" i="2"/>
  <c r="W108" i="2"/>
  <c r="T64" i="2"/>
  <c r="AD88" i="4"/>
  <c r="Q94" i="4"/>
  <c r="J95" i="4" s="1"/>
  <c r="T30" i="2"/>
  <c r="T17" i="2"/>
  <c r="AC94" i="4"/>
  <c r="U95" i="4" s="1"/>
  <c r="T94" i="4"/>
  <c r="AC126" i="3"/>
  <c r="V127" i="3" s="1"/>
  <c r="Q126" i="3"/>
  <c r="K127" i="3" s="1"/>
  <c r="T7" i="2"/>
  <c r="T126" i="3"/>
  <c r="T91" i="2"/>
  <c r="T102" i="2"/>
  <c r="AC30" i="2"/>
  <c r="AE30" i="2" s="1"/>
  <c r="J108" i="2"/>
  <c r="Q107" i="2"/>
  <c r="T108" i="2" l="1"/>
  <c r="P95" i="4"/>
  <c r="Q96" i="4"/>
  <c r="X95" i="4"/>
  <c r="AC96" i="4"/>
  <c r="AB95" i="4"/>
  <c r="I95" i="4"/>
  <c r="W95" i="4"/>
  <c r="V95" i="4"/>
  <c r="Y95" i="4"/>
  <c r="AA95" i="4"/>
  <c r="Z95" i="4"/>
  <c r="N95" i="4"/>
  <c r="O95" i="4"/>
  <c r="L95" i="4"/>
  <c r="K95" i="4"/>
  <c r="M95" i="4"/>
  <c r="AB127" i="3"/>
  <c r="AA127" i="3"/>
  <c r="Y127" i="3"/>
  <c r="AC128" i="3"/>
  <c r="W127" i="3"/>
  <c r="X127" i="3"/>
  <c r="U127" i="3"/>
  <c r="Z127" i="3"/>
  <c r="Q128" i="3"/>
  <c r="L127" i="3"/>
  <c r="I127" i="3"/>
  <c r="O127" i="3"/>
  <c r="P127" i="3"/>
  <c r="J127" i="3"/>
  <c r="M127" i="3"/>
  <c r="N127" i="3"/>
  <c r="Q106" i="2"/>
  <c r="Q105" i="2"/>
  <c r="AC102" i="2"/>
  <c r="AE102" i="2" s="1"/>
  <c r="P91" i="2"/>
  <c r="O91" i="2"/>
  <c r="N91" i="2"/>
  <c r="M91" i="2"/>
  <c r="L91" i="2"/>
  <c r="K91" i="2"/>
  <c r="I91" i="2"/>
  <c r="H91" i="2"/>
  <c r="P64" i="2"/>
  <c r="O64" i="2"/>
  <c r="N64" i="2"/>
  <c r="M64" i="2"/>
  <c r="L64" i="2"/>
  <c r="K64" i="2"/>
  <c r="I64" i="2"/>
  <c r="H64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AC91" i="2"/>
  <c r="AE91" i="2" s="1"/>
  <c r="AC64" i="2"/>
  <c r="AE64" i="2" s="1"/>
  <c r="P46" i="2"/>
  <c r="O46" i="2"/>
  <c r="N46" i="2"/>
  <c r="M46" i="2"/>
  <c r="L46" i="2"/>
  <c r="K46" i="2"/>
  <c r="I46" i="2"/>
  <c r="H46" i="2"/>
  <c r="Q63" i="2"/>
  <c r="Q62" i="2"/>
  <c r="Q61" i="2"/>
  <c r="Q60" i="2"/>
  <c r="Q59" i="2"/>
  <c r="AC46" i="2"/>
  <c r="AE46" i="2" s="1"/>
  <c r="Q45" i="2"/>
  <c r="Q44" i="2"/>
  <c r="Q43" i="2"/>
  <c r="Q42" i="2"/>
  <c r="Q41" i="2"/>
  <c r="Q40" i="2"/>
  <c r="Q39" i="2"/>
  <c r="P30" i="2"/>
  <c r="O30" i="2"/>
  <c r="N30" i="2"/>
  <c r="M30" i="2"/>
  <c r="L30" i="2"/>
  <c r="K30" i="2"/>
  <c r="I30" i="2"/>
  <c r="AC17" i="2"/>
  <c r="AE17" i="2" s="1"/>
  <c r="P17" i="2"/>
  <c r="O17" i="2"/>
  <c r="N17" i="2"/>
  <c r="M17" i="2"/>
  <c r="L17" i="2"/>
  <c r="K17" i="2"/>
  <c r="I17" i="2"/>
  <c r="AC7" i="2"/>
  <c r="AE7" i="2" s="1"/>
  <c r="P7" i="2"/>
  <c r="O7" i="2"/>
  <c r="N7" i="2"/>
  <c r="M7" i="2"/>
  <c r="L7" i="2"/>
  <c r="K7" i="2"/>
  <c r="I7" i="2"/>
  <c r="H7" i="2"/>
  <c r="Q30" i="2" l="1"/>
  <c r="AD30" i="2" s="1"/>
  <c r="K108" i="2"/>
  <c r="M108" i="2"/>
  <c r="O108" i="2"/>
  <c r="Q64" i="2"/>
  <c r="Q17" i="2"/>
  <c r="AD17" i="2" s="1"/>
  <c r="AC108" i="2"/>
  <c r="Q46" i="2"/>
  <c r="AD46" i="2" s="1"/>
  <c r="I108" i="2"/>
  <c r="L108" i="2"/>
  <c r="N108" i="2"/>
  <c r="P108" i="2"/>
  <c r="Q91" i="2"/>
  <c r="AD91" i="2" s="1"/>
  <c r="Q102" i="2"/>
  <c r="AD102" i="2" s="1"/>
  <c r="H108" i="2"/>
  <c r="Q7" i="2"/>
  <c r="AD7" i="2" s="1"/>
  <c r="Q108" i="2" l="1"/>
  <c r="AD64" i="2"/>
  <c r="AC110" i="2"/>
  <c r="X109" i="2"/>
  <c r="U109" i="2"/>
  <c r="Y109" i="2"/>
  <c r="V109" i="2"/>
  <c r="Z109" i="2"/>
  <c r="W109" i="2"/>
  <c r="AA109" i="2"/>
  <c r="AB109" i="2"/>
  <c r="J109" i="2" l="1"/>
  <c r="Q110" i="2"/>
  <c r="M109" i="2"/>
  <c r="K109" i="2"/>
  <c r="O109" i="2"/>
  <c r="I109" i="2"/>
  <c r="L109" i="2"/>
  <c r="N109" i="2"/>
  <c r="P109" i="2"/>
</calcChain>
</file>

<file path=xl/comments1.xml><?xml version="1.0" encoding="utf-8"?>
<comments xmlns="http://schemas.openxmlformats.org/spreadsheetml/2006/main">
  <authors>
    <author>Valued Acer Customer</author>
  </authors>
  <commentList>
    <comment ref="M36" authorId="0" shapeId="0">
      <text>
        <r>
          <rPr>
            <b/>
            <sz val="8"/>
            <color indexed="81"/>
            <rFont val="Tahoma"/>
            <family val="2"/>
            <charset val="238"/>
          </rPr>
          <t>Valued Acer Customer:</t>
        </r>
        <r>
          <rPr>
            <sz val="8"/>
            <color indexed="81"/>
            <rFont val="Tahoma"/>
            <family val="2"/>
            <charset val="238"/>
          </rPr>
          <t xml:space="preserve">
zdjęłam 15 z wykłądu dodajac tutaj</t>
        </r>
      </text>
    </comment>
  </commentList>
</comments>
</file>

<file path=xl/comments2.xml><?xml version="1.0" encoding="utf-8"?>
<comments xmlns="http://schemas.openxmlformats.org/spreadsheetml/2006/main">
  <authors>
    <author>Valued Acer Customer</author>
  </authors>
  <commentList>
    <comment ref="M36" authorId="0" shapeId="0">
      <text>
        <r>
          <rPr>
            <b/>
            <sz val="8"/>
            <color indexed="81"/>
            <rFont val="Tahoma"/>
            <family val="2"/>
            <charset val="238"/>
          </rPr>
          <t>Valued Acer Customer:</t>
        </r>
        <r>
          <rPr>
            <sz val="8"/>
            <color indexed="81"/>
            <rFont val="Tahoma"/>
            <family val="2"/>
            <charset val="238"/>
          </rPr>
          <t xml:space="preserve">
zdjęłam 15 z wykłądu dodajac tutaj</t>
        </r>
      </text>
    </comment>
  </commentList>
</comments>
</file>

<file path=xl/sharedStrings.xml><?xml version="1.0" encoding="utf-8"?>
<sst xmlns="http://schemas.openxmlformats.org/spreadsheetml/2006/main" count="1342" uniqueCount="333">
  <si>
    <t>Numer i nazwa modułu</t>
  </si>
  <si>
    <t>Elementy modułu</t>
  </si>
  <si>
    <t>M1. Wprowadzenie do studiowania</t>
  </si>
  <si>
    <t>M2. Kompetencje osobowościowe i społeczne cz.1.</t>
  </si>
  <si>
    <t>Język obcy cz.1.</t>
  </si>
  <si>
    <t>WF</t>
  </si>
  <si>
    <t>M4. Kompetencje osobowościowe i społeczne cz.2.</t>
  </si>
  <si>
    <t>Język obcy cz.2.</t>
  </si>
  <si>
    <t>Idea podmiotowości człowieka</t>
  </si>
  <si>
    <t>Podstawy budownictwa i kosztorysowania</t>
  </si>
  <si>
    <t xml:space="preserve">Moduł rozwija kreatywność i przygotowuje studenta do realizacji własnych pomysłów. Pozwala także na dalsze rozwijanie kompetencji językowych. </t>
  </si>
  <si>
    <t>Matematyka dla inżyniera przestrzeni</t>
  </si>
  <si>
    <t>Obliczenia statystyczne dla inżyniera przestrzeni</t>
  </si>
  <si>
    <t>Język obcy cz. 4</t>
  </si>
  <si>
    <t>Praktyka zawodowa</t>
  </si>
  <si>
    <t>Seminarium dyplomowe</t>
  </si>
  <si>
    <t>Techniki prezentacji</t>
  </si>
  <si>
    <t>Seminarium dyplomowe i przygotowanie pracy</t>
  </si>
  <si>
    <t>Rewitalizacja obszarów zdegradowanych</t>
  </si>
  <si>
    <t>Opis modułu</t>
  </si>
  <si>
    <t xml:space="preserve">Semestr 1 </t>
  </si>
  <si>
    <t>Semestr 2</t>
  </si>
  <si>
    <t>Semestr 3</t>
  </si>
  <si>
    <t>Semestr 4</t>
  </si>
  <si>
    <t>Semestr 5</t>
  </si>
  <si>
    <t>Semestr 6</t>
  </si>
  <si>
    <t>Opisy modułów są sformułowane na podstawie efektów uzyskanych dzięki zdobytej wiedzy i praktycznym  ćwiczeniom realizowanym w trakcie zajęć przez studentów.</t>
  </si>
  <si>
    <t>Geograficzne systemy informacji przestrzennej (GIS)</t>
  </si>
  <si>
    <t>studia stacjonarne</t>
  </si>
  <si>
    <t>studia niestacjonarne</t>
  </si>
  <si>
    <t>ECTS</t>
  </si>
  <si>
    <t>w</t>
  </si>
  <si>
    <t>ćw</t>
  </si>
  <si>
    <t>lab</t>
  </si>
  <si>
    <t>proj</t>
  </si>
  <si>
    <t>war</t>
  </si>
  <si>
    <t>sem</t>
  </si>
  <si>
    <t>inne</t>
  </si>
  <si>
    <t>RAZEM</t>
  </si>
  <si>
    <t>Semestr 1</t>
  </si>
  <si>
    <t>Semestr 7</t>
  </si>
  <si>
    <t>WYBÓR</t>
  </si>
  <si>
    <t>INŻ.</t>
  </si>
  <si>
    <t>Forma zaliczenia przedmiotu</t>
  </si>
  <si>
    <t>Z/O</t>
  </si>
  <si>
    <t>Z</t>
  </si>
  <si>
    <t>E</t>
  </si>
  <si>
    <t>projekty do wyboru</t>
  </si>
  <si>
    <t>do wyboru</t>
  </si>
  <si>
    <t>Technologie informacyjne</t>
  </si>
  <si>
    <t>Geodezja i kartografia</t>
  </si>
  <si>
    <t>Podstawy geoekonomii</t>
  </si>
  <si>
    <t>Podstawy zarządzania przestrzenią</t>
  </si>
  <si>
    <r>
      <t>Sylwetka absolwenta:</t>
    </r>
    <r>
      <rPr>
        <sz val="9"/>
        <rFont val="Century Gothic"/>
        <family val="2"/>
        <charset val="238"/>
      </rPr>
      <t xml:space="preserve"> Osoba, która w życiu zawodowym potrafi sprawnie i kreatywnie kształtować przestrzeń zurbanizowaną, zgodnie z potrzebami społecznymi, zasadami ładu przestrzennego, wymogami cywilizacyjnymi oraz zasadami zrównoważonego rozwoju.
</t>
    </r>
  </si>
  <si>
    <t>Nazwisko</t>
  </si>
  <si>
    <t>Korzystanie z bazy informacyjnej w dziedzinie geografii</t>
  </si>
  <si>
    <t>Ustawodawstwo regulujące sprawy planowania przestrzennego</t>
  </si>
  <si>
    <t>Historia urbanistyki</t>
  </si>
  <si>
    <t>Komputerowa grafika planowania przestrzennego cz.1</t>
  </si>
  <si>
    <t>Komputerowa grafika planowania przestrzennego cz.2</t>
  </si>
  <si>
    <t>Część ogólna prawa cywilnego</t>
  </si>
  <si>
    <t>Podstawy prawa rzeczowego</t>
  </si>
  <si>
    <t>Podstawy prawa zobowiązań</t>
  </si>
  <si>
    <t>Wybrane zagadnienia z zakresu prawa rodzinnego i spadkowego</t>
  </si>
  <si>
    <t>Podstawy prawa i postępowania administracyjnego</t>
  </si>
  <si>
    <t>Źródła informacji o nieruchomościach</t>
  </si>
  <si>
    <t>Gospodarka przestrzenna</t>
  </si>
  <si>
    <t>Gospodarka nieruchomościami</t>
  </si>
  <si>
    <t>Gospodarka mieszkaniowa i prawo spółdzielcze</t>
  </si>
  <si>
    <t>Gospodarka rolna, leśna i wodna</t>
  </si>
  <si>
    <t>Ochrona danych osobowych</t>
  </si>
  <si>
    <t>Zamówienia publiczne</t>
  </si>
  <si>
    <t>Ochrona własności intelektualnej</t>
  </si>
  <si>
    <t>Socjologia dla inżyniera przestrzeni</t>
  </si>
  <si>
    <t>Gospodarka i planowanie przestrzenne</t>
  </si>
  <si>
    <t>Zaawansowane projektowanie urbanistyczne</t>
  </si>
  <si>
    <t>Podstawy ekonomii</t>
  </si>
  <si>
    <t>Ekonomiczne podstawy rynku nieruchomości</t>
  </si>
  <si>
    <t>Ocena ekonomicznej efektywności inwestycji</t>
  </si>
  <si>
    <t>Elementy finansów i bankowości</t>
  </si>
  <si>
    <t>Podstawy matematyki finansowej</t>
  </si>
  <si>
    <t>Elementy rachunkowości</t>
  </si>
  <si>
    <t>Podstawy budownictwa</t>
  </si>
  <si>
    <t>Przegląd technologii w budownictwie</t>
  </si>
  <si>
    <t>Proces inwestycyjny w budownictwie</t>
  </si>
  <si>
    <t>Eksploatacja nieruchomości</t>
  </si>
  <si>
    <t>Podstawy kosztorysowania</t>
  </si>
  <si>
    <t>Status prawny rzeczoznawcy majątkowego</t>
  </si>
  <si>
    <t>Organizacje zawodowe rzeczoznawców majątkowych</t>
  </si>
  <si>
    <t>Standardy zawodowe i etyka zawodowa rzeczoznawcy majątkowego</t>
  </si>
  <si>
    <t>Wprowadzenie do problematyki wyceny nieruchomości</t>
  </si>
  <si>
    <t>Wartość nieruchomości jako podstawy wyceny</t>
  </si>
  <si>
    <t>Podejścia, metody i techniki wyceny nieruchomości w Polsce</t>
  </si>
  <si>
    <t>Wycena praw rzeczowych i zobowiązań umownych</t>
  </si>
  <si>
    <t>Wycena nieruchomości zurbanizowanych</t>
  </si>
  <si>
    <t>Wycena gruntów rolnych, upraw sadowniczych, roślin ozdobnych i gruntów pod wodami</t>
  </si>
  <si>
    <t>Wycena nieruchomości leśnych oraz zadrzewionych i zakrzewionych</t>
  </si>
  <si>
    <t>Wycena nieruchomości dla celów szczególnych i wycena nieruchomości specjalnych</t>
  </si>
  <si>
    <t xml:space="preserve">Wycena maszyn i urządzeń trwale związanych z nieruchomością </t>
  </si>
  <si>
    <t>Wycena masowa</t>
  </si>
  <si>
    <t>Dokumentacja procesu wyceny</t>
  </si>
  <si>
    <t>Doradztwo na rynku nieruchomości</t>
  </si>
  <si>
    <t>Rysunek techniczny</t>
  </si>
  <si>
    <t>Kulturowe uwarunkowania gospodarki przestrzennej</t>
  </si>
  <si>
    <t>Przyrodnicze Uwarunkowania gospodarki przestrzennej</t>
  </si>
  <si>
    <t>Urbanistyka współczesna</t>
  </si>
  <si>
    <t>Teorie i zasady projektowania w przestrzeni</t>
  </si>
  <si>
    <t>Elementy i podstawy projektowania architektonicznego</t>
  </si>
  <si>
    <t>Samorząd terytorialny</t>
  </si>
  <si>
    <t>Ekonomika miast i regionów</t>
  </si>
  <si>
    <t>Strategia rozwoju gminy</t>
  </si>
  <si>
    <t>w on-line</t>
  </si>
  <si>
    <t>Liczba godzin stacjonarnych na uczelni</t>
  </si>
  <si>
    <t>Historia zawodu pośrednika w obrocie nieruchomościami
w Polsce</t>
  </si>
  <si>
    <t>Podstawy prawne wykonywania zawodu pośrednika w
Polsce</t>
  </si>
  <si>
    <t>Czynności pośrednictwa, obowiązki i zakres
odpowiedzialności pośrednika</t>
  </si>
  <si>
    <t>Zasady wykonywania zawodu pośrednika w obrocie
nieruchomościami w krajach Unii Europejskiej i innych
krajach świata</t>
  </si>
  <si>
    <t>Udział pośredników w życiu środowiska zawodowego. Etyka wykonywania zawodu. Doskonalenie zawodowe.</t>
  </si>
  <si>
    <t>Poszukiwanie potencjalnych klientów. Określenie potrzeb i wymagań klienta popytowego i
podażowego. Uzgodnienie warunków współpracy pośrednika z klientem. Komunikacja z klientem i zdolności sprzedażowe. Budowanie relacji z klientem.</t>
  </si>
  <si>
    <t>Badanie rynku.</t>
  </si>
  <si>
    <t>Udzielanie informacji klientom. Doradztwo w zakresie rynku nieruchomości.</t>
  </si>
  <si>
    <t>Swoboda umów i jej ograniczenia</t>
  </si>
  <si>
    <t>Konstruowanie i zawarcie umowy pośrednictwa</t>
  </si>
  <si>
    <t>Realizacja zobowiązań umownych</t>
  </si>
  <si>
    <t>Podstawowe pojęcia i prawa do nieruchomości
występujące na rynku. Ustalanie stanu prawnego na
podstawie różnych źródeł informacji</t>
  </si>
  <si>
    <t>Ustalanie stanu prawnego nieruchomości wg księgi
wieczystej</t>
  </si>
  <si>
    <t>Ustalanie oznaczenia nieruchomości wg ewidencji
gruntów i budynków</t>
  </si>
  <si>
    <t>Ustalanie przeznaczenia nieruchomości</t>
  </si>
  <si>
    <t>Pozyskiwanie informacji o nieruchomości z innych źródeł</t>
  </si>
  <si>
    <t>Obciążenia nieruchomości i uwarunkowania obrotu</t>
  </si>
  <si>
    <t>Wykonanie pomiaru i opisanie nieruchomości</t>
  </si>
  <si>
    <t>Techniczna ocena nieruchomości</t>
  </si>
  <si>
    <t>Pozyskiwanie i ocena dokumentów technicznych
dotyczących nieruchomości oraz ich weryfikacja</t>
  </si>
  <si>
    <t>Specyfika obsługi rynku pierwotnego</t>
  </si>
  <si>
    <t>Prezentacja nieruchomości</t>
  </si>
  <si>
    <t>Prowadzenie negocjacji</t>
  </si>
  <si>
    <t>Podstawowe rodzaje umów w obrocie nieruchomościami</t>
  </si>
  <si>
    <t>Prawne, podatkowe i praktyczne aspekty transakcji
związanych z nieruchomościami.</t>
  </si>
  <si>
    <t>Organizacja i przygotowanie transakcji</t>
  </si>
  <si>
    <t>Finansowanie transakcji dotyczących nieruchomości</t>
  </si>
  <si>
    <t>Prawne i praktyczne aspekty działania przedsiębiorcy i
jego obowiązki</t>
  </si>
  <si>
    <t>Profesjonalizm wykonywania usług zarządzania
nieruchomościami</t>
  </si>
  <si>
    <t>Wymagania prawne i etyczne w zarządzaniu
nieruchomością</t>
  </si>
  <si>
    <t>Podstawy ekonomiki rynku nieruchomości</t>
  </si>
  <si>
    <t>Badanie rynku</t>
  </si>
  <si>
    <t>Zarządzanie relacjami</t>
  </si>
  <si>
    <t>Elementy marketingu na rynku nieruchomości</t>
  </si>
  <si>
    <t>Komunikacja z klientami</t>
  </si>
  <si>
    <t>Elementy prawa w działalności zarządcy nieruchomości</t>
  </si>
  <si>
    <t>Zarządzanie obsługą klienta</t>
  </si>
  <si>
    <t>Zarządzanie dokumentacją</t>
  </si>
  <si>
    <t>Techniczne utrzymanie nieruchomości</t>
  </si>
  <si>
    <t>Umowy cywilno-prawne</t>
  </si>
  <si>
    <t>Kontrola realizacji zobowiązań umownych</t>
  </si>
  <si>
    <t>Reprezentacja właściciela w czynnościach prawnych</t>
  </si>
  <si>
    <t>Organizacja zebrań</t>
  </si>
  <si>
    <t>Skargi i reklamacje w procesie zarządzania</t>
  </si>
  <si>
    <t>Elementy finansów i rachunkowości</t>
  </si>
  <si>
    <t>Zarządzanie systemami finansowymi w procesie
zarządzania nieruchomością</t>
  </si>
  <si>
    <t>Umowa najmu</t>
  </si>
  <si>
    <t>Zarządzanie najmem</t>
  </si>
  <si>
    <t>Doradztwo w zakresie zarządzania nieruchomościami</t>
  </si>
  <si>
    <t>Zarządzanie firmą</t>
  </si>
  <si>
    <t>Historia architektury powszechnej</t>
  </si>
  <si>
    <t>Historia architektury polskiej</t>
  </si>
  <si>
    <t>Podstawy prawa</t>
  </si>
  <si>
    <t>mgr inż.. Marek Roszczewski</t>
  </si>
  <si>
    <t>mgr inż. Marek Roszczewski</t>
  </si>
  <si>
    <t>dr Robert Zygmunt</t>
  </si>
  <si>
    <t>r.pr. Elżbieta Liberda</t>
  </si>
  <si>
    <t>prof. Artur Paździor</t>
  </si>
  <si>
    <t>dr Anna Jargiełło</t>
  </si>
  <si>
    <t>mgr Andrzej Kupryjaniuk</t>
  </si>
  <si>
    <t>dr hab. Mieczysław Miazga</t>
  </si>
  <si>
    <t>dr Jerzy Przesmycki</t>
  </si>
  <si>
    <t>mgr inż. Krzysztof Karol Grymuza</t>
  </si>
  <si>
    <t>r.pr. Łukasz Puch</t>
  </si>
  <si>
    <t>r.pr. Radosław Liberda/ r.pr. Elżbieta Liberda/ r.pr. Łukasz Puchała</t>
  </si>
  <si>
    <t>r.pr. Radosław Liberda</t>
  </si>
  <si>
    <t>r.pr. Łukasz Puch/ r.pr. Elżbieta Liberda</t>
  </si>
  <si>
    <t>r.pr. Jarosław Ligaj</t>
  </si>
  <si>
    <t>Warsztaty przygotowujące do egzaminu na Zarządcę Nieruchomości i Pośrednika w Obrocie Nieruchomościami</t>
  </si>
  <si>
    <t>Prawodawstwo unijne i krajowe dotyczące rewitalizacji</t>
  </si>
  <si>
    <t>Socjologia - Badania socjologiczne</t>
  </si>
  <si>
    <t>Mechanizmy finansowania projektów</t>
  </si>
  <si>
    <t>Architektura ludowa i regionalna</t>
  </si>
  <si>
    <t>Partycypacja społeczna  w planowaniu przestrzennym</t>
  </si>
  <si>
    <t>Współczesne metody zarządzania miastem i regionem</t>
  </si>
  <si>
    <t>Wprowadzenie do inicjatywy INSPIRE</t>
  </si>
  <si>
    <t>Podstawy finansów i rachunkowości</t>
  </si>
  <si>
    <t>Finanse publiczne</t>
  </si>
  <si>
    <t>Gospodarka odpadami</t>
  </si>
  <si>
    <t>Projektowanie terenów zielonych</t>
  </si>
  <si>
    <t>Oświetlenie w urbanistyce</t>
  </si>
  <si>
    <t>Zagospodarowanie turystyczne</t>
  </si>
  <si>
    <t>Architektura Krajobrazu</t>
  </si>
  <si>
    <t>Zarządzanie energią w miastach i regionach</t>
  </si>
  <si>
    <t>Wybrane zagadnienia z ekologii terenów uprzemysłowionych</t>
  </si>
  <si>
    <t>Rehabilitacja urbanistyczna zdegradowanych kwartałów wielkomiejskich</t>
  </si>
  <si>
    <t xml:space="preserve">Warsztaty - zrównoważone jednostki osadnicze, perspektywy i ich kierunki rozwoju </t>
  </si>
  <si>
    <t>Rewitalizacja - wytyczne - dokumentacja - wymagania</t>
  </si>
  <si>
    <t>mgr inż. arch. Elżbieta Mącik</t>
  </si>
  <si>
    <t>mgr Małgorzata Michalska - Nakonieczna</t>
  </si>
  <si>
    <t>mgr inż. Andrzej Celiński</t>
  </si>
  <si>
    <t>mgr Agata Kozak</t>
  </si>
  <si>
    <t>Społeczno Kulturowe uwarunkowania gospodarki przestrzennej</t>
  </si>
  <si>
    <t>Socjologia - wstęp</t>
  </si>
  <si>
    <t>Socjologia - wstęp do rewitalizacji</t>
  </si>
  <si>
    <t>Potrzeby społeczności lokalnych</t>
  </si>
  <si>
    <t>Rewitalizacja społeczna</t>
  </si>
  <si>
    <t>r. pr. Elżbieta Liberda</t>
  </si>
  <si>
    <t>w wspomagane on-line</t>
  </si>
  <si>
    <t>Kierunkowy</t>
  </si>
  <si>
    <t>Moduł rozwija kompetencje językowe, sprawność fizyczną oraz umiejętność wykorzystania komputera w pracy inżyniera</t>
  </si>
  <si>
    <t>M3. Kompetencje inżyniera gospodarki przestrzennej cz.1</t>
  </si>
  <si>
    <t>M5. Kompetencje inżyniera gospodarki przestrzennej cz.2</t>
  </si>
  <si>
    <t>Student zna i rozumie wpływ otoczenia społecznego, uwarunkowań kulturowych i przyrodniczych na funkcjonowanie ładu przestrzennego dla danego terenu.</t>
  </si>
  <si>
    <t>M7. Kompetencje osobowościowe i społeczne  cz.3</t>
  </si>
  <si>
    <t>M8. Kompetencje ekonomiczno-obliczeniowe</t>
  </si>
  <si>
    <t>Student potrafi wykonywać obliczenia matematyczne, statystyczne, a także ma orientację w przestrzeni geoekonomicznej.</t>
  </si>
  <si>
    <t>M9. Kompetencje urbanistyczne cz.1</t>
  </si>
  <si>
    <t>M10. Kompetencje geodezyjne i kartograficzne</t>
  </si>
  <si>
    <t>M11. Kompetencje osobowościowe i społeczne  cz.4</t>
  </si>
  <si>
    <t>M12. Kompetencje urbanistyczne cz.2</t>
  </si>
  <si>
    <t>M6. Świadomość otoczenia i przestrzeni     cz.1</t>
  </si>
  <si>
    <t>M13. Świadomość otoczenia i przestrzeni     cz.2</t>
  </si>
  <si>
    <t xml:space="preserve">Student posiada kompetencje do samodzielnego przygotowania i zaprezentowania pracy dyplomowej </t>
  </si>
  <si>
    <t>Student posiada kompetencje do samodzielnego wykonania inwentaryzacji architektonicznej oraz inwentaryzacji urbanistyczno - przyrodniczej.</t>
  </si>
  <si>
    <t>Praktyka inwentaryzacyjna architektoniczna.</t>
  </si>
  <si>
    <t>Praktyka inwentaryzacyjna urbanistyczno-przyrodnicza.</t>
  </si>
  <si>
    <t xml:space="preserve">Student stosuje nabytą wiedzę i umiejętności w praktyce. </t>
  </si>
  <si>
    <t>Student uzyskuje certyfikat Polskiej Federacji Rynku Nieruchomości uprawniający do wykonywania zawodu</t>
  </si>
  <si>
    <t>Podstawowy</t>
  </si>
  <si>
    <t>Podstawowy; Kierunkowy; Do wyboru;</t>
  </si>
  <si>
    <t>Do wyboru</t>
  </si>
  <si>
    <t>Student jest przygotowany do przystąpienia do egzaminu państwowego uprawniającego do wykonywania zawodu Rzeczoznawcy majątkowego.</t>
  </si>
  <si>
    <t>Student jest przygotowany do wykonania dokumentacji rewitalizacyjnej dla danego obszaru.</t>
  </si>
  <si>
    <t>LEGENDA</t>
  </si>
  <si>
    <t>EGZAMIN</t>
  </si>
  <si>
    <t>ZALICZENIE NA OCENĘ</t>
  </si>
  <si>
    <t>ZALICZENIE BEZ OCENY</t>
  </si>
  <si>
    <t>SPECJALNOŚĆ DO WYBORU</t>
  </si>
  <si>
    <t>DO WYBORU DODATKOWE MODUŁY</t>
  </si>
  <si>
    <t>Język obcy cz. 5</t>
  </si>
  <si>
    <t>Umiejętności personalne: Komunikacja</t>
  </si>
  <si>
    <t>Podstawy kreatywności - zajęcia teoretyczne</t>
  </si>
  <si>
    <t>Podstawy kreatywności - zajęcia praktyczne</t>
  </si>
  <si>
    <t>Kreatywny rozwój podmiotu</t>
  </si>
  <si>
    <t>Podstawowy/Kierunkowy</t>
  </si>
  <si>
    <t>Konstruktywne rozwiązywanie konfliktów</t>
  </si>
  <si>
    <t>Umiejętności społeczne: Świadomość wartości</t>
  </si>
  <si>
    <t>Projekt własnego przedsięwzięcia</t>
  </si>
  <si>
    <t>Moduł przygotowuje studenta do poznania środowiska akademickiego oraz zapewnia podstawowe przygotowanie dotyczącego komunikacji i umiejętności personalnych.</t>
  </si>
  <si>
    <t xml:space="preserve">Moduł rozwija wrażliwość na drugiego człowieka, poszerza horyzonty myślowe nawiązując do koncepcji filozoficznych, rozwija postawy etyczne a także zapoznaje studenta z wiedzą teoretyczną  z kreatywności oraz daje możliwość sprawdzenia jej w praktyce. Pozwala na dalsze rozwijanie kompetencji językowych i sprawności fizycznej. </t>
  </si>
  <si>
    <t>Student potrafi wykonywać rysunki techniczne, planistyczne zna elementy i podstawy projektowania architektonicznego. Zna i umie się posługiwać narzędziami komputerowymi stosowanymi przy tworzeniu rysunków. Umie korzystać z bazy informacyjnej w dziedzinie geografii. Zna prawne aspekty regulujące planowanie przestrzenne.</t>
  </si>
  <si>
    <t xml:space="preserve">Student zna i umie się posługiwać narzędziami komputerowymi stosowanymi przy tworzeniu grafiki inżynierskiej. Zna podstawy budownictwa i kosztorysowania. </t>
  </si>
  <si>
    <t>Podstawy geografii ekonomicznej</t>
  </si>
  <si>
    <t>Język obcy cz. 3</t>
  </si>
  <si>
    <t>Student zna i rozumie podstawowe zasady zarządzania przestrzenią.</t>
  </si>
  <si>
    <t>Po module student potrafi wykonać podstawowe pomiary potrzebne do stworzenia planu sytuacyjnego i map topograficznych, a także potrafi posługiwać się narzędziami GIS.</t>
  </si>
  <si>
    <t>Student rozumie przestrzenne kształtowanie miast w poszczególnych okresach historycznych oraz posiada zdolność komponowania harmonijnych całości przestrzennych.</t>
  </si>
  <si>
    <t>S3.1. ZARZADZANIE NIERUCHOMOŚCIAMI, NAJMEM i POŚREDNICTWO cz.1</t>
  </si>
  <si>
    <t>S3.2. ZARZADZANIE NIERUCHOMOŚCIAMI, NAJMEM i POŚREDNICTWO cz.2</t>
  </si>
  <si>
    <t>S3.3. ZARZADZANIE NIERUCHOMOŚCIAMI, NAJMEM i POŚREDNICTWO cz.3</t>
  </si>
  <si>
    <t>S3.4. ZARZADZANIE NIERUCHOMOŚCIAMI, NAJMEM i POŚREDNICTWO cz.4</t>
  </si>
  <si>
    <t>Moduł rozwija umiejętność poruszania się w środowisku prawnym organizacji i jej otoczenia, a także uwrażliwia na znaczenie ochrony własności intelektualnej. Dalej rozwija umiejętności językowe. Zapoznaje studenta z rozwiązywaniem konfliktów.</t>
  </si>
  <si>
    <t>Student rozumie uwarunkowania społeczne przy projektowaniu przestrzennym. Kontynuuje rozwijanie umiejętności językowych oraz zapoznaje się wiedzą na temat rewitalizacji obszarów zdegradowanych.</t>
  </si>
  <si>
    <t>M15. Zaawansowane kompetencje urbanistyczno-planistyczne</t>
  </si>
  <si>
    <t>M16. Przygotowanie pracy dyplomowej cz.1.</t>
  </si>
  <si>
    <t>M17.         Praktyka</t>
  </si>
  <si>
    <t>M 18. A Do wyboru: Samorząd terytorialny</t>
  </si>
  <si>
    <t>M14. Kompetencje osobowościowe i społeczne  cz.4</t>
  </si>
  <si>
    <t>Moduł rozwija kreatywność i przygotowuje studenta do realizacji własnych pomysłów.</t>
  </si>
  <si>
    <t xml:space="preserve">Student potrafi opracować złożone dokumenty planistyczne określające sposób zagospodarowania przestrzeni, także dla obszarów o dużej złożoności funkcjonalnej. </t>
  </si>
  <si>
    <t>Student po skończonym module ma przygotowaną pracę dyplomową.</t>
  </si>
  <si>
    <t>Student pogłębia zagadnienia związane ze specjalnością.</t>
  </si>
  <si>
    <t>S2.1. Wycena nieruchomości cz.1</t>
  </si>
  <si>
    <t>S2.2. Wycena nieruchomości cz.2</t>
  </si>
  <si>
    <t>S2.3. Wycena nieruchomości cz.3</t>
  </si>
  <si>
    <t>S2.4. Wycena nieruchomości cz.4</t>
  </si>
  <si>
    <t>S1.1. REWITALIZACJA cz.1</t>
  </si>
  <si>
    <t>S1.2. REWITALIZACJA cz.2</t>
  </si>
  <si>
    <t>S1.3. REWITALIZACJA cz.3</t>
  </si>
  <si>
    <t>S1.4. REWITALIZACJA cz.4</t>
  </si>
  <si>
    <t>Podstawy statystyki i ekonometrii</t>
  </si>
  <si>
    <t>Infrastruktura techniczna</t>
  </si>
  <si>
    <t>Infrastruktura techniczna - sieci gazowe i wod-kan</t>
  </si>
  <si>
    <t>Infrastruktura techniczna - sieci energetyczne</t>
  </si>
  <si>
    <t>Warsztaty przygotowujące do egzaminu na Rzeczoznawcę Majątkowego</t>
  </si>
  <si>
    <t>Infrastruktura Techniczna - systemy transportowe</t>
  </si>
  <si>
    <r>
      <t xml:space="preserve">PROGRAM GOSPODARKI PRZESTRZENNEJ                                                                                                             </t>
    </r>
    <r>
      <rPr>
        <sz val="12"/>
        <color indexed="8"/>
        <rFont val="Century Gothic"/>
        <family val="2"/>
        <charset val="238"/>
      </rPr>
      <t>Specjalność WYCENA NIERUCHOMOŚCI</t>
    </r>
  </si>
  <si>
    <r>
      <t xml:space="preserve">      PROGRAM GOSPODARKI PRZESTRZENNEJ                                                             </t>
    </r>
    <r>
      <rPr>
        <sz val="12"/>
        <color indexed="8"/>
        <rFont val="Century Gothic"/>
        <family val="2"/>
        <charset val="238"/>
      </rPr>
      <t>Specjalność ZARZADZANIE NIERUCHOMOŚCIAMI, NAJMEM i POŚREDNICTWO</t>
    </r>
  </si>
  <si>
    <r>
      <t xml:space="preserve">PROGRAM GOSPODARKI PRZESTRZENNEJ                                                             </t>
    </r>
    <r>
      <rPr>
        <sz val="12"/>
        <color indexed="8"/>
        <rFont val="Century Gothic"/>
        <family val="2"/>
        <charset val="238"/>
      </rPr>
      <t>Specjalność REWITALIZACJA</t>
    </r>
  </si>
  <si>
    <t>Student po odbytym module posiada kompetencje do samodzielnego przygotowania strategii  rozwoju gminy, rozumie działanie samorządu terytorialnego</t>
  </si>
  <si>
    <t xml:space="preserve">Student posiada wiedzę z zakresu historii architektury powszechnej i polskie, architektury krajobrazu oraz architektury ludowej i regionalnej.. Zna zagadnienia związane z rewitalizacją od strony socjologicznej. </t>
  </si>
  <si>
    <t>I. Podstawy wiedzy z zakresu prawa cz.1.           Student posiada wiedzę z  podstawy prawa cywilnego, rzeczowego, prawa zobowiązań, prawa rodzinnego i spadkowego, prawa i postępowania administracyjnego oraz z gospodarki nieruchomościami i ochrony danych osobowych.</t>
  </si>
  <si>
    <t>I. POŚREDNIK W OBROCIE NIERUCHOMOŚCIAMI.                                  I. Działalność Zawodowa - Promowanie Profesjonalizmu.                                                                                              Student posiada wiedzę, umiejętności oraz kompetencje dotyczące zawodu pośrednika. Zna historię zawodu, podstawy prawne, obowiązki, zakres odpowiedzialności, czynności, zasady wykonywania zawodu w Polsce, krajach Unii Europejskiej oraz na świecie. Posiada wiedzę również na temat etyki wykonywanego zawodu, doskonalenia zawodowego oraz udziału pośredników w życiu środowiska zawodowego</t>
  </si>
  <si>
    <t>I. POŚREDNIK W OBROCIE NIERUCHOMOŚCIAMI.                                  II. Relacje z klientami.                                                                Student ma wiedzę potrzebną do poszukiwania klientów, określania ich potrzeb i wymagań, uzgadniania warunków współpracy, komunikacji  i budowania relacji z klientem, rozwijania zdolności sprzedażowych i doradczych. Wie jak przeprowadzić badanie rynku.</t>
  </si>
  <si>
    <t>I. POŚREDNIK W OBROCIE NIERUCHOMOŚCIAMI.                                  III. Realizacja umów z klientami.                                                                                      Student posiada wiedzę na temat umów z klientami. Zna zasady ich konstruowania, zawarcia i realizacji zobowiązań umownych. Zna zasady dotyczące ochrony danych osobowych.</t>
  </si>
  <si>
    <t>I. POŚREDNIK W OBROCIE NIERUCHOMOŚCIAMI.                                  IV. Ustalenie stanu prawnego nieruchomości.                                                                                        Student posiada wiedzę, umiejętności oraz kompetencje do ustalenia stanu prawnego nieruchomości występujących na rynku.</t>
  </si>
  <si>
    <t xml:space="preserve">Student posiada wiedzę i umiejętności na temat prowadzenia badań socjologicznych oraz wpływu mieszkańców na  planowanie przestrzenne na danym terenie.
Zna tematykę związaną z inicjatywą INSPIRE. 
Student posiada podstawową wiedzę i umiejętności do zarządzania miastem i regionem. Zna podstawy finansów i rachunkowości, finansów publicznych i finansowania projektów.
</t>
  </si>
  <si>
    <t>I. Podstawy wiedzy z zakresu prawa cz.2.                                                                         Student posiada wiedzę na temat źródeł informacji o nieruchomościach, gospodarki przestrzennej, mieszkaniowej, prawa spółdzielczego, gospodarki rolnej, leśnej i wodnej oraz zamówień publicznych</t>
  </si>
  <si>
    <t>II. Podstawy wiedzy ekonomicznej cz.1.                                                                            Student posiada wiedzę i umiejętności z ekonomii, finansów, bankowości. Zna elementy rachunkowości oraz podstawy matematyki finansowej.</t>
  </si>
  <si>
    <t>I. POŚREDNIK W OBROCIE NIERUCHOMOŚCIAMI.                                  V. Dokumentacja techniczna nieruchomości.                                                                                           Student posiada wiedzę i umiejętności oraz kompetencje do wykonania pomiaru i opisania nieruchomości, oceny i weryfikacji dokumentów technicznych. Zna specyfikę obsługi rynku pierwotnego.</t>
  </si>
  <si>
    <t>I. POŚREDNIK W OBROCIE NIERUCHOMOŚCIAMI.                                  VI. Marketing nieruchomości.                                                                         Student ma wiedzę potrzebną do sporządzenia planu i strategii marketingowej firmy. Zna zasady poszukiwania potencjalnych nabywców lub najemców oraz poszukiwania ofert wg potrzeb klientów. Umie przygotować profesjonalną prezentację nieruchomości.</t>
  </si>
  <si>
    <t>I. POŚREDNIK W OBROCIE NIERUCHOMOŚCIAMI.                                  VII. Organizacja Transakcji.                                                               Student jest przygotowany do prowadzenia negocjacji. Zna podstawowe rodzaje umów w obrocie nieruchomościami, prawne, podatkowe i praktyczne aspekty transakcji związanych z nieruchomościami oraz zna finansowanie transakcji dla nieruchomości. Student umie zorganizować i przygotować przeprowadzenie transakcji.</t>
  </si>
  <si>
    <t>I. POŚREDNIK W OBROCIE NIERUCHOMOŚCIAMI.                                  VIII.Zarządzanie Biurem.                                                                               Student posiada wiedzę oraz umiejętności do prowadzenia biura pośrednictwa w obrocie nieruchomościami. Jest przygotowany do zarządzania jakością oraz sytuacjami kryzysowymi.</t>
  </si>
  <si>
    <t>Student posiada wiedzę, umiejętności i kompetencje do przeprowadzenia rehabilitacji terenów uprzemysłowionych i zdegradowanych kwartałów wielkomiejskich.</t>
  </si>
  <si>
    <t>Student posiada wiedzę, umiejętności i kompetencje do przeprowadzenia rewitalizacji społecznej z uwzględnieniem potrzeb społeczności lokalnych.</t>
  </si>
  <si>
    <t>Student posiada wiedzę na temat infrastruktury technicznej z jej systemami. Zna zagadnienia związane z gospodarką odpadami oraz jej wpływ na zrównoważony rozwój. Umie przygotować projekt koncepcji terenów zielonych oraz oświetlenia w urbanistyce. Zna zagadnienia związane z zagospodarowaniem turystycznym oraz zarządzania energią w miastach i regionach.</t>
  </si>
  <si>
    <t>II. Podstawy wiedzy ekonomicznej cz.2.                                                                         Student posiada wiedzę i umiejętności oraz kompetencje dotyczące ekonomicznej efektywności inwestycji oraz z podstaw statystyki i ekonometrii.</t>
  </si>
  <si>
    <t>III. Podstawy wiedzy technicznej.                                                                      Student posiada wiedzę z technologii stosowanych w budownictwie na przestrzeni ostatnich kilkudziesięciu lat. Zna procesy inwestycyjne w budownictwie oraz eksploatację nieruchomości.</t>
  </si>
  <si>
    <t>IV. Rzeczoznawstwo Majątkowe.                                                                   Student posiada wiedzę, umiejętności oraz kompetencje przygotowujące do pełnienia zawodu rzeczoznawcy majątkowego.</t>
  </si>
  <si>
    <t>II. ZARZĄDCA NIERUCHOMOŚCI.                                         I. Promowanie Profesjonalizmu.                                                                Student posiada wiedzę, umiejętności oraz kompetencje przygotowujące go profesjonalnego, etycznego zgodnego z prawem zarządzania nieruchomością.</t>
  </si>
  <si>
    <t>II. ZARZĄDCA NIERUCHOMOŚCI.                                         II. Pozyskiwanie Klientów na Rynku Nieruchomości.                                                                                  Student posiada wiedzę, umiejętności oraz kompetencje przygotowujące go przeprowadzenia ekonomiki rynku nieruchomości, badania rynku, zarządzania relacjami.</t>
  </si>
  <si>
    <t>II. ZARZĄDCA NIERUCHOMOŚCI.                                         III. Zawieranie Umów z Klientami.                                                                                          Student posiada wiedzę, umiejętności oraz kompetencje przygotowujące do współpracy i zawierania umów z klientami.</t>
  </si>
  <si>
    <t>II. ZARZĄDCA NIERUCHOMOŚCI.                                         IV. Czynności Prawne i Administracyjne.                                                                                                 Student posiada wiedzę, umiejętności oraz kompetencje przygotowujące go do czynności związanych z aspektami prawno administracyjnymi nieruchomości.</t>
  </si>
  <si>
    <t xml:space="preserve">II. ZARZĄDCA NIERUCHOMOŚCI.                                         V. Zarządzanie Usługami Finansowymi.                                                                                Student posiada wiedzę, umiejętności oraz kompetencje przygotowujące go do czynności związanych z systemami finansowymi w procesie zarządzania nieruchomością. </t>
  </si>
  <si>
    <t>II. ZARZĄDCA NIERUCHOMOŚCI.                                         VI.  Zarządzanie Najmem i Usługami Dodatkowymi.                                                                                                   Student posiada wiedzę, umiejętności oraz kompetencje przygotowujące go do czynności związanych z szeroko rozumianego najmu oraz doradztwa zarządzania nieruchomościami.</t>
  </si>
  <si>
    <t>II. ZARZĄDCA NIERUCHOMOŚCI.                                         VII. Zarządzanie Firmą.                                                                                             Student posiada wiedzę, umiejętności oraz kompetencje przygotowujące go do czynności związanych z prowadzeniem firmy zarządzania nieruchomościami.</t>
  </si>
  <si>
    <t>Podstawy marketingu nieruchomości. Wykorzystanie reklamy nieruchomości w strategii. Plan marketingowy</t>
  </si>
  <si>
    <t>Poszukiwanie potencjalnych nabywców lub najemców. Poszukiwanie ofert wg potrzeb klienta</t>
  </si>
  <si>
    <t>Podatkowe, finansowe i rachunkowe obowiązki
przedsiębiorcy prowadzącego biuro pośrednictwa w
obrocie nieruchomościami. Biznesowe aspekty prowadzenia biura pośrednictwa w obrocie nieruchomościami</t>
  </si>
  <si>
    <t>Rozwój biura pośrednictwa w obrocie nieruchomościami. Zarządzanie jakością.  Zarządzanie sytuacjami kryzysowymi.</t>
  </si>
  <si>
    <t>Prawne aspekty prowadzenia działalności w zakresie
zarządzania nieruchomościami. Finansowe aspekty prowadzenia działalności w zakresie zarządzania nieruchomościami.</t>
  </si>
  <si>
    <t>Prawo pracy. Zarządzanie personelem.</t>
  </si>
  <si>
    <t>Załącznik nr 2b. – Plan studiów dla kierunku Gospodarka Przestrzenna 2017/2018. Specjalność: WYCENA NIERUCHOMOŚCI</t>
  </si>
  <si>
    <t>Załącznik nr 2c. – Plan studiów dla kierunku Gospodarka Przestrzenna 2017/2018. Specjalność: ZARZADZANIE NIERUCHOMOŚCIAMI, NAJMEM i POŚREDNICTWO</t>
  </si>
  <si>
    <t>Załącznik nr 2a. – Plan studiów dla kierunku Gospodarka Przestrzenna 2017/2018. Specjalność: REWITALIZACJA</t>
  </si>
  <si>
    <t>M19. Kompetencje i zagadnienia techniczne związane z infrastrukturą techniczną</t>
  </si>
  <si>
    <t>Student ma kompetencje i zna zagadnienia związane z infrastrukturą techniczną</t>
  </si>
  <si>
    <t>M20. Przygotowanie pracy dyplomowej cz.2</t>
  </si>
  <si>
    <t>Seminarium Gospodarki Przestrzennej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</si>
</sst>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35" x14ac:knownFonts="1">
    <font>
      <sz val="11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9"/>
      <color indexed="8"/>
      <name val="Century Gothic"/>
      <family val="2"/>
      <charset val="238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b/>
      <sz val="9"/>
      <color indexed="8"/>
      <name val="Century Gothic"/>
      <family val="2"/>
      <charset val="238"/>
    </font>
    <font>
      <b/>
      <sz val="8"/>
      <color indexed="8"/>
      <name val="Century Gothic"/>
      <family val="2"/>
      <charset val="238"/>
    </font>
    <font>
      <b/>
      <sz val="8"/>
      <name val="Century Gothic"/>
      <family val="2"/>
      <charset val="238"/>
    </font>
    <font>
      <b/>
      <sz val="16"/>
      <color indexed="8"/>
      <name val="Century Gothic"/>
      <family val="2"/>
      <charset val="238"/>
    </font>
    <font>
      <sz val="10"/>
      <color theme="1"/>
      <name val="Arial"/>
      <family val="2"/>
      <charset val="238"/>
    </font>
    <font>
      <sz val="12"/>
      <color indexed="8"/>
      <name val="Century Gothic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color theme="1"/>
      <name val="Century Gothic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954CC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17" fillId="22" borderId="0" applyNumberFormat="0" applyBorder="0" applyAlignment="0" applyProtection="0"/>
    <xf numFmtId="0" fontId="3" fillId="23" borderId="8" applyNumberFormat="0" applyFont="0" applyAlignment="0" applyProtection="0"/>
    <xf numFmtId="0" fontId="18" fillId="20" borderId="3" applyNumberFormat="0" applyAlignment="0" applyProtection="0"/>
    <xf numFmtId="0" fontId="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32">
    <xf numFmtId="0" fontId="0" fillId="0" borderId="0" xfId="0"/>
    <xf numFmtId="0" fontId="24" fillId="24" borderId="10" xfId="0" applyFont="1" applyFill="1" applyBorder="1" applyAlignment="1">
      <alignment horizontal="center" vertical="center" wrapText="1"/>
    </xf>
    <xf numFmtId="0" fontId="24" fillId="24" borderId="14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3" fillId="26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4" fillId="27" borderId="22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4" fillId="24" borderId="24" xfId="0" applyFont="1" applyFill="1" applyBorder="1" applyAlignment="1">
      <alignment horizontal="center" vertical="center" wrapText="1"/>
    </xf>
    <xf numFmtId="0" fontId="24" fillId="24" borderId="25" xfId="0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2" fillId="27" borderId="22" xfId="0" applyFont="1" applyFill="1" applyBorder="1" applyAlignment="1">
      <alignment horizontal="center" vertical="center" wrapText="1"/>
    </xf>
    <xf numFmtId="0" fontId="24" fillId="27" borderId="27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2" fillId="27" borderId="31" xfId="0" applyFont="1" applyFill="1" applyBorder="1" applyAlignment="1">
      <alignment horizontal="center" vertical="center" wrapText="1"/>
    </xf>
    <xf numFmtId="0" fontId="24" fillId="27" borderId="34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2" fillId="27" borderId="34" xfId="0" applyFont="1" applyFill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2" fillId="27" borderId="27" xfId="0" applyFont="1" applyFill="1" applyBorder="1" applyAlignment="1">
      <alignment horizontal="center" vertical="center" wrapText="1"/>
    </xf>
    <xf numFmtId="0" fontId="24" fillId="27" borderId="40" xfId="0" applyFont="1" applyFill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4" fillId="27" borderId="43" xfId="0" applyFont="1" applyFill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2" fillId="27" borderId="43" xfId="0" applyFont="1" applyFill="1" applyBorder="1" applyAlignment="1">
      <alignment horizontal="center" vertical="center" wrapText="1"/>
    </xf>
    <xf numFmtId="0" fontId="21" fillId="0" borderId="46" xfId="0" applyFont="1" applyFill="1" applyBorder="1" applyAlignment="1">
      <alignment horizontal="center" vertical="center" wrapText="1"/>
    </xf>
    <xf numFmtId="0" fontId="22" fillId="27" borderId="47" xfId="0" applyFont="1" applyFill="1" applyBorder="1" applyAlignment="1">
      <alignment horizontal="center" vertical="center" wrapText="1"/>
    </xf>
    <xf numFmtId="0" fontId="22" fillId="27" borderId="24" xfId="0" applyFont="1" applyFill="1" applyBorder="1" applyAlignment="1">
      <alignment horizontal="center" vertical="center" wrapText="1"/>
    </xf>
    <xf numFmtId="0" fontId="22" fillId="27" borderId="25" xfId="0" applyFont="1" applyFill="1" applyBorder="1" applyAlignment="1">
      <alignment horizontal="center" vertical="center" wrapText="1"/>
    </xf>
    <xf numFmtId="0" fontId="22" fillId="27" borderId="23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2" fillId="27" borderId="52" xfId="0" applyFont="1" applyFill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4" fillId="27" borderId="31" xfId="0" applyFont="1" applyFill="1" applyBorder="1" applyAlignment="1">
      <alignment horizontal="center" vertical="center" wrapText="1"/>
    </xf>
    <xf numFmtId="0" fontId="22" fillId="27" borderId="62" xfId="0" applyFont="1" applyFill="1" applyBorder="1" applyAlignment="1">
      <alignment horizontal="center" vertical="center" wrapText="1"/>
    </xf>
    <xf numFmtId="0" fontId="21" fillId="27" borderId="63" xfId="0" applyFont="1" applyFill="1" applyBorder="1" applyAlignment="1">
      <alignment horizontal="center" vertical="center" wrapText="1"/>
    </xf>
    <xf numFmtId="0" fontId="21" fillId="27" borderId="64" xfId="0" applyFont="1" applyFill="1" applyBorder="1" applyAlignment="1">
      <alignment horizontal="center" vertical="center" wrapText="1"/>
    </xf>
    <xf numFmtId="0" fontId="21" fillId="27" borderId="65" xfId="0" applyFont="1" applyFill="1" applyBorder="1" applyAlignment="1">
      <alignment horizontal="center" vertical="center" wrapText="1"/>
    </xf>
    <xf numFmtId="0" fontId="21" fillId="0" borderId="66" xfId="0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21" fillId="0" borderId="65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57" xfId="0" applyFont="1" applyFill="1" applyBorder="1" applyAlignment="1">
      <alignment horizontal="center" vertical="center" wrapText="1"/>
    </xf>
    <xf numFmtId="0" fontId="21" fillId="0" borderId="63" xfId="0" applyFont="1" applyFill="1" applyBorder="1" applyAlignment="1">
      <alignment horizontal="center" vertical="center" wrapText="1"/>
    </xf>
    <xf numFmtId="0" fontId="21" fillId="0" borderId="55" xfId="0" applyFont="1" applyFill="1" applyBorder="1" applyAlignment="1">
      <alignment horizontal="center" vertical="center" wrapText="1"/>
    </xf>
    <xf numFmtId="0" fontId="21" fillId="0" borderId="64" xfId="0" applyFont="1" applyFill="1" applyBorder="1" applyAlignment="1">
      <alignment horizontal="center" vertical="center" wrapText="1"/>
    </xf>
    <xf numFmtId="0" fontId="24" fillId="24" borderId="2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3" fillId="26" borderId="14" xfId="0" applyFont="1" applyFill="1" applyBorder="1" applyAlignment="1">
      <alignment horizontal="center" vertical="center" wrapText="1"/>
    </xf>
    <xf numFmtId="0" fontId="23" fillId="26" borderId="48" xfId="0" applyFont="1" applyFill="1" applyBorder="1" applyAlignment="1">
      <alignment horizontal="center" vertical="center" wrapText="1"/>
    </xf>
    <xf numFmtId="10" fontId="25" fillId="27" borderId="22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  <xf numFmtId="0" fontId="21" fillId="0" borderId="24" xfId="0" applyFont="1" applyFill="1" applyBorder="1" applyAlignment="1">
      <alignment horizontal="left" vertical="center" wrapText="1"/>
    </xf>
    <xf numFmtId="0" fontId="21" fillId="28" borderId="57" xfId="0" applyFont="1" applyFill="1" applyBorder="1" applyAlignment="1">
      <alignment horizontal="center" vertical="center" wrapText="1"/>
    </xf>
    <xf numFmtId="0" fontId="21" fillId="28" borderId="59" xfId="0" applyFont="1" applyFill="1" applyBorder="1" applyAlignment="1">
      <alignment horizontal="center" vertical="center" wrapText="1"/>
    </xf>
    <xf numFmtId="0" fontId="21" fillId="28" borderId="46" xfId="0" applyFont="1" applyFill="1" applyBorder="1" applyAlignment="1">
      <alignment horizontal="center" vertical="center" wrapText="1"/>
    </xf>
    <xf numFmtId="0" fontId="21" fillId="28" borderId="5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30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horizontal="left" vertical="center" wrapText="1"/>
    </xf>
    <xf numFmtId="0" fontId="22" fillId="25" borderId="57" xfId="0" applyFont="1" applyFill="1" applyBorder="1" applyAlignment="1">
      <alignment horizontal="center" vertical="center" wrapText="1"/>
    </xf>
    <xf numFmtId="0" fontId="22" fillId="25" borderId="59" xfId="0" applyFont="1" applyFill="1" applyBorder="1" applyAlignment="1">
      <alignment horizontal="center" vertical="center" wrapText="1"/>
    </xf>
    <xf numFmtId="0" fontId="21" fillId="29" borderId="18" xfId="0" applyFont="1" applyFill="1" applyBorder="1" applyAlignment="1">
      <alignment horizontal="left" vertical="center" wrapText="1"/>
    </xf>
    <xf numFmtId="0" fontId="23" fillId="29" borderId="17" xfId="0" applyFont="1" applyFill="1" applyBorder="1" applyAlignment="1">
      <alignment horizontal="left" vertical="center" wrapText="1"/>
    </xf>
    <xf numFmtId="0" fontId="21" fillId="29" borderId="19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30" borderId="35" xfId="0" applyFont="1" applyFill="1" applyBorder="1" applyAlignment="1">
      <alignment horizontal="center" vertical="center" wrapText="1"/>
    </xf>
    <xf numFmtId="0" fontId="21" fillId="30" borderId="38" xfId="0" applyFont="1" applyFill="1" applyBorder="1" applyAlignment="1">
      <alignment horizontal="center" vertical="center" wrapText="1"/>
    </xf>
    <xf numFmtId="0" fontId="21" fillId="30" borderId="44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8" fillId="31" borderId="39" xfId="0" applyFont="1" applyFill="1" applyBorder="1" applyAlignment="1">
      <alignment vertical="top" wrapText="1"/>
    </xf>
    <xf numFmtId="0" fontId="21" fillId="31" borderId="55" xfId="0" applyFont="1" applyFill="1" applyBorder="1" applyAlignment="1">
      <alignment horizontal="center" vertical="center" wrapText="1"/>
    </xf>
    <xf numFmtId="0" fontId="28" fillId="31" borderId="12" xfId="0" applyFont="1" applyFill="1" applyBorder="1" applyAlignment="1">
      <alignment vertical="top" wrapText="1"/>
    </xf>
    <xf numFmtId="0" fontId="21" fillId="31" borderId="12" xfId="0" applyFont="1" applyFill="1" applyBorder="1" applyAlignment="1">
      <alignment horizontal="center" vertical="center" wrapText="1"/>
    </xf>
    <xf numFmtId="0" fontId="21" fillId="31" borderId="57" xfId="0" applyFont="1" applyFill="1" applyBorder="1" applyAlignment="1">
      <alignment horizontal="center" vertical="center" wrapText="1"/>
    </xf>
    <xf numFmtId="0" fontId="28" fillId="31" borderId="36" xfId="0" applyFont="1" applyFill="1" applyBorder="1" applyAlignment="1">
      <alignment vertical="top" wrapText="1"/>
    </xf>
    <xf numFmtId="0" fontId="21" fillId="0" borderId="44" xfId="0" applyFont="1" applyFill="1" applyBorder="1" applyAlignment="1">
      <alignment horizontal="center" vertical="center" wrapText="1"/>
    </xf>
    <xf numFmtId="0" fontId="21" fillId="31" borderId="59" xfId="0" applyFont="1" applyFill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30" borderId="44" xfId="0" applyFont="1" applyFill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30" borderId="35" xfId="0" applyFont="1" applyFill="1" applyBorder="1" applyAlignment="1">
      <alignment horizontal="center" vertical="center" wrapText="1"/>
    </xf>
    <xf numFmtId="0" fontId="28" fillId="0" borderId="36" xfId="0" applyFont="1" applyBorder="1" applyAlignment="1">
      <alignment horizontal="center" vertical="center" wrapText="1"/>
    </xf>
    <xf numFmtId="0" fontId="26" fillId="27" borderId="22" xfId="0" applyFont="1" applyFill="1" applyBorder="1" applyAlignment="1">
      <alignment horizontal="center" vertical="center" wrapText="1"/>
    </xf>
    <xf numFmtId="0" fontId="24" fillId="27" borderId="2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1" fillId="27" borderId="18" xfId="0" applyFont="1" applyFill="1" applyBorder="1" applyAlignment="1">
      <alignment horizontal="left" vertical="center" wrapText="1"/>
    </xf>
    <xf numFmtId="0" fontId="21" fillId="27" borderId="55" xfId="0" applyFont="1" applyFill="1" applyBorder="1" applyAlignment="1">
      <alignment horizontal="center" vertical="center" wrapText="1"/>
    </xf>
    <xf numFmtId="0" fontId="21" fillId="27" borderId="17" xfId="0" applyFont="1" applyFill="1" applyBorder="1" applyAlignment="1">
      <alignment horizontal="left" vertical="center" wrapText="1"/>
    </xf>
    <xf numFmtId="0" fontId="21" fillId="27" borderId="19" xfId="0" applyFont="1" applyFill="1" applyBorder="1" applyAlignment="1">
      <alignment horizontal="left" vertical="center" wrapText="1"/>
    </xf>
    <xf numFmtId="0" fontId="21" fillId="27" borderId="59" xfId="0" applyFont="1" applyFill="1" applyBorder="1" applyAlignment="1">
      <alignment horizontal="center" vertical="center" wrapText="1"/>
    </xf>
    <xf numFmtId="0" fontId="21" fillId="27" borderId="57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6" fillId="27" borderId="22" xfId="0" applyFont="1" applyFill="1" applyBorder="1" applyAlignment="1">
      <alignment horizontal="center" vertical="center" wrapText="1"/>
    </xf>
    <xf numFmtId="0" fontId="24" fillId="27" borderId="23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8" fillId="30" borderId="54" xfId="0" applyFont="1" applyFill="1" applyBorder="1" applyAlignment="1">
      <alignment horizontal="center" vertical="center" wrapText="1"/>
    </xf>
    <xf numFmtId="0" fontId="28" fillId="30" borderId="56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8" fillId="30" borderId="32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9" xfId="0" applyFont="1" applyBorder="1" applyAlignment="1">
      <alignment horizontal="center" vertical="center" wrapText="1"/>
    </xf>
    <xf numFmtId="0" fontId="28" fillId="30" borderId="58" xfId="0" applyFont="1" applyFill="1" applyBorder="1" applyAlignment="1">
      <alignment horizontal="center" vertical="center" wrapText="1"/>
    </xf>
    <xf numFmtId="0" fontId="21" fillId="30" borderId="54" xfId="0" applyFont="1" applyFill="1" applyBorder="1" applyAlignment="1">
      <alignment horizontal="center" vertical="center" wrapText="1"/>
    </xf>
    <xf numFmtId="0" fontId="21" fillId="30" borderId="58" xfId="0" applyFont="1" applyFill="1" applyBorder="1" applyAlignment="1">
      <alignment horizontal="center" vertical="center" wrapText="1"/>
    </xf>
    <xf numFmtId="0" fontId="22" fillId="27" borderId="0" xfId="0" applyFont="1" applyFill="1" applyBorder="1" applyAlignment="1">
      <alignment horizontal="center" vertical="center" wrapText="1"/>
    </xf>
    <xf numFmtId="0" fontId="22" fillId="25" borderId="54" xfId="0" applyFont="1" applyFill="1" applyBorder="1" applyAlignment="1">
      <alignment horizontal="center" vertical="center" wrapText="1"/>
    </xf>
    <xf numFmtId="0" fontId="22" fillId="25" borderId="55" xfId="0" applyFont="1" applyFill="1" applyBorder="1" applyAlignment="1">
      <alignment horizontal="center" vertical="center" wrapText="1"/>
    </xf>
    <xf numFmtId="0" fontId="22" fillId="25" borderId="56" xfId="0" applyFont="1" applyFill="1" applyBorder="1" applyAlignment="1">
      <alignment horizontal="center" vertical="center" wrapText="1"/>
    </xf>
    <xf numFmtId="0" fontId="22" fillId="25" borderId="58" xfId="0" applyFont="1" applyFill="1" applyBorder="1" applyAlignment="1">
      <alignment horizontal="center" vertical="center" wrapText="1"/>
    </xf>
    <xf numFmtId="0" fontId="22" fillId="25" borderId="32" xfId="0" applyFont="1" applyFill="1" applyBorder="1" applyAlignment="1">
      <alignment horizontal="center" vertical="center" wrapText="1"/>
    </xf>
    <xf numFmtId="0" fontId="21" fillId="31" borderId="36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21" fillId="0" borderId="19" xfId="0" applyFont="1" applyFill="1" applyBorder="1" applyAlignment="1">
      <alignment horizontal="center" vertical="center" wrapText="1"/>
    </xf>
    <xf numFmtId="0" fontId="26" fillId="27" borderId="22" xfId="0" applyFont="1" applyFill="1" applyBorder="1" applyAlignment="1">
      <alignment horizontal="center" vertical="center" wrapText="1"/>
    </xf>
    <xf numFmtId="1" fontId="22" fillId="27" borderId="22" xfId="0" applyNumberFormat="1" applyFont="1" applyFill="1" applyBorder="1" applyAlignment="1">
      <alignment horizontal="center" vertical="center" wrapText="1"/>
    </xf>
    <xf numFmtId="0" fontId="22" fillId="27" borderId="40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2" fillId="25" borderId="14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6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30" borderId="56" xfId="0" applyFont="1" applyFill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22" fillId="25" borderId="33" xfId="0" applyFont="1" applyFill="1" applyBorder="1" applyAlignment="1">
      <alignment horizontal="center" vertical="center" wrapText="1"/>
    </xf>
    <xf numFmtId="0" fontId="21" fillId="31" borderId="17" xfId="0" applyFont="1" applyFill="1" applyBorder="1" applyAlignment="1">
      <alignment horizontal="center" vertical="center" wrapText="1"/>
    </xf>
    <xf numFmtId="1" fontId="22" fillId="27" borderId="43" xfId="0" applyNumberFormat="1" applyFont="1" applyFill="1" applyBorder="1" applyAlignment="1">
      <alignment horizontal="center" vertical="center" wrapText="1"/>
    </xf>
    <xf numFmtId="1" fontId="22" fillId="27" borderId="27" xfId="0" applyNumberFormat="1" applyFont="1" applyFill="1" applyBorder="1" applyAlignment="1">
      <alignment horizontal="center" vertical="center" wrapText="1"/>
    </xf>
    <xf numFmtId="1" fontId="22" fillId="27" borderId="34" xfId="0" applyNumberFormat="1" applyFont="1" applyFill="1" applyBorder="1" applyAlignment="1">
      <alignment horizontal="center" vertical="center" wrapText="1"/>
    </xf>
    <xf numFmtId="0" fontId="22" fillId="27" borderId="21" xfId="0" applyFont="1" applyFill="1" applyBorder="1" applyAlignment="1">
      <alignment horizontal="center" vertical="center" wrapText="1"/>
    </xf>
    <xf numFmtId="1" fontId="22" fillId="27" borderId="40" xfId="0" applyNumberFormat="1" applyFont="1" applyFill="1" applyBorder="1" applyAlignment="1">
      <alignment horizontal="center" vertical="center" wrapText="1"/>
    </xf>
    <xf numFmtId="0" fontId="24" fillId="27" borderId="31" xfId="0" applyFont="1" applyFill="1" applyBorder="1" applyAlignment="1">
      <alignment horizontal="center" vertical="center" wrapText="1"/>
    </xf>
    <xf numFmtId="0" fontId="22" fillId="27" borderId="40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1" fontId="21" fillId="0" borderId="44" xfId="0" applyNumberFormat="1" applyFont="1" applyBorder="1" applyAlignment="1">
      <alignment horizontal="center" vertical="center" wrapText="1"/>
    </xf>
    <xf numFmtId="1" fontId="21" fillId="0" borderId="12" xfId="0" applyNumberFormat="1" applyFont="1" applyBorder="1" applyAlignment="1">
      <alignment horizontal="center" vertical="center" wrapText="1"/>
    </xf>
    <xf numFmtId="1" fontId="24" fillId="0" borderId="28" xfId="0" applyNumberFormat="1" applyFont="1" applyFill="1" applyBorder="1" applyAlignment="1">
      <alignment horizontal="center" vertical="center" wrapText="1"/>
    </xf>
    <xf numFmtId="1" fontId="24" fillId="0" borderId="29" xfId="0" applyNumberFormat="1" applyFont="1" applyFill="1" applyBorder="1" applyAlignment="1">
      <alignment horizontal="center" vertical="center" wrapText="1"/>
    </xf>
    <xf numFmtId="1" fontId="24" fillId="0" borderId="44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1" fontId="21" fillId="0" borderId="12" xfId="0" applyNumberFormat="1" applyFont="1" applyFill="1" applyBorder="1" applyAlignment="1">
      <alignment horizontal="center" vertical="center" wrapText="1"/>
    </xf>
    <xf numFmtId="1" fontId="21" fillId="0" borderId="39" xfId="0" applyNumberFormat="1" applyFont="1" applyBorder="1" applyAlignment="1">
      <alignment horizontal="center" vertical="center" wrapText="1"/>
    </xf>
    <xf numFmtId="1" fontId="21" fillId="0" borderId="36" xfId="0" applyNumberFormat="1" applyFont="1" applyBorder="1" applyAlignment="1">
      <alignment horizontal="center" vertical="center" wrapText="1"/>
    </xf>
    <xf numFmtId="1" fontId="21" fillId="0" borderId="29" xfId="0" applyNumberFormat="1" applyFont="1" applyBorder="1" applyAlignment="1">
      <alignment horizontal="center" vertical="center" wrapText="1"/>
    </xf>
    <xf numFmtId="1" fontId="21" fillId="0" borderId="51" xfId="0" applyNumberFormat="1" applyFont="1" applyBorder="1" applyAlignment="1">
      <alignment horizontal="center" vertical="center" wrapText="1"/>
    </xf>
    <xf numFmtId="1" fontId="22" fillId="27" borderId="31" xfId="0" applyNumberFormat="1" applyFont="1" applyFill="1" applyBorder="1" applyAlignment="1">
      <alignment horizontal="center" vertical="center" wrapText="1"/>
    </xf>
    <xf numFmtId="1" fontId="22" fillId="27" borderId="62" xfId="0" applyNumberFormat="1" applyFont="1" applyFill="1" applyBorder="1" applyAlignment="1">
      <alignment horizontal="center" vertical="center" wrapText="1"/>
    </xf>
    <xf numFmtId="0" fontId="24" fillId="27" borderId="31" xfId="0" applyFont="1" applyFill="1" applyBorder="1" applyAlignment="1">
      <alignment horizontal="center" vertical="center" wrapText="1"/>
    </xf>
    <xf numFmtId="0" fontId="21" fillId="31" borderId="39" xfId="0" applyFont="1" applyFill="1" applyBorder="1" applyAlignment="1">
      <alignment horizontal="left" vertical="center" wrapText="1"/>
    </xf>
    <xf numFmtId="0" fontId="21" fillId="31" borderId="12" xfId="0" applyFont="1" applyFill="1" applyBorder="1" applyAlignment="1">
      <alignment horizontal="left" vertical="center" wrapText="1"/>
    </xf>
    <xf numFmtId="0" fontId="24" fillId="27" borderId="43" xfId="0" applyFont="1" applyFill="1" applyBorder="1" applyAlignment="1">
      <alignment horizontal="center" vertical="center" wrapText="1"/>
    </xf>
    <xf numFmtId="0" fontId="22" fillId="27" borderId="43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left" vertical="center" wrapText="1"/>
    </xf>
    <xf numFmtId="0" fontId="21" fillId="31" borderId="64" xfId="0" applyFont="1" applyFill="1" applyBorder="1" applyAlignment="1">
      <alignment horizontal="center" vertical="center" wrapText="1"/>
    </xf>
    <xf numFmtId="0" fontId="21" fillId="31" borderId="63" xfId="0" applyFont="1" applyFill="1" applyBorder="1" applyAlignment="1">
      <alignment horizontal="center" vertical="center" wrapText="1"/>
    </xf>
    <xf numFmtId="0" fontId="28" fillId="31" borderId="29" xfId="0" applyFont="1" applyFill="1" applyBorder="1" applyAlignment="1">
      <alignment vertical="top" wrapText="1"/>
    </xf>
    <xf numFmtId="0" fontId="21" fillId="28" borderId="17" xfId="0" applyFont="1" applyFill="1" applyBorder="1" applyAlignment="1">
      <alignment horizontal="center" vertical="center" wrapText="1"/>
    </xf>
    <xf numFmtId="0" fontId="21" fillId="31" borderId="19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21" fillId="0" borderId="36" xfId="0" applyFont="1" applyFill="1" applyBorder="1" applyAlignment="1">
      <alignment horizontal="left" vertical="center" wrapText="1"/>
    </xf>
    <xf numFmtId="0" fontId="24" fillId="27" borderId="43" xfId="0" applyFont="1" applyFill="1" applyBorder="1" applyAlignment="1">
      <alignment horizontal="center" vertical="center" wrapText="1"/>
    </xf>
    <xf numFmtId="0" fontId="22" fillId="27" borderId="43" xfId="0" applyFont="1" applyFill="1" applyBorder="1" applyAlignment="1">
      <alignment horizontal="center" vertical="center" wrapText="1"/>
    </xf>
    <xf numFmtId="0" fontId="21" fillId="31" borderId="16" xfId="0" applyFont="1" applyFill="1" applyBorder="1" applyAlignment="1">
      <alignment horizontal="center" vertical="center" wrapText="1"/>
    </xf>
    <xf numFmtId="1" fontId="24" fillId="0" borderId="39" xfId="0" applyNumberFormat="1" applyFont="1" applyFill="1" applyBorder="1" applyAlignment="1">
      <alignment horizontal="center" vertical="center" wrapText="1"/>
    </xf>
    <xf numFmtId="1" fontId="21" fillId="0" borderId="39" xfId="0" applyNumberFormat="1" applyFont="1" applyFill="1" applyBorder="1" applyAlignment="1">
      <alignment horizontal="center" vertical="center" wrapText="1"/>
    </xf>
    <xf numFmtId="0" fontId="21" fillId="0" borderId="72" xfId="0" applyFont="1" applyFill="1" applyBorder="1" applyAlignment="1">
      <alignment horizontal="left" vertical="center" wrapText="1"/>
    </xf>
    <xf numFmtId="0" fontId="21" fillId="0" borderId="73" xfId="0" applyFont="1" applyFill="1" applyBorder="1" applyAlignment="1">
      <alignment horizontal="left" vertical="center" wrapText="1"/>
    </xf>
    <xf numFmtId="0" fontId="21" fillId="0" borderId="74" xfId="0" applyFont="1" applyFill="1" applyBorder="1" applyAlignment="1">
      <alignment horizontal="left" vertical="center" wrapText="1"/>
    </xf>
    <xf numFmtId="0" fontId="21" fillId="0" borderId="75" xfId="0" applyFont="1" applyFill="1" applyBorder="1" applyAlignment="1">
      <alignment horizontal="left" vertical="center" wrapText="1"/>
    </xf>
    <xf numFmtId="0" fontId="21" fillId="0" borderId="74" xfId="0" applyFont="1" applyFill="1" applyBorder="1" applyAlignment="1">
      <alignment horizontal="center" vertical="center" wrapText="1"/>
    </xf>
    <xf numFmtId="0" fontId="21" fillId="29" borderId="75" xfId="0" applyFont="1" applyFill="1" applyBorder="1" applyAlignment="1">
      <alignment horizontal="left" vertical="center" wrapText="1"/>
    </xf>
    <xf numFmtId="0" fontId="21" fillId="29" borderId="73" xfId="0" applyFont="1" applyFill="1" applyBorder="1" applyAlignment="1">
      <alignment horizontal="left" vertical="center" wrapText="1"/>
    </xf>
    <xf numFmtId="0" fontId="21" fillId="29" borderId="74" xfId="0" applyFont="1" applyFill="1" applyBorder="1" applyAlignment="1">
      <alignment horizontal="left" vertical="center" wrapText="1"/>
    </xf>
    <xf numFmtId="0" fontId="0" fillId="0" borderId="38" xfId="0" applyBorder="1"/>
    <xf numFmtId="0" fontId="0" fillId="0" borderId="35" xfId="0" applyBorder="1" applyAlignment="1">
      <alignment horizontal="center" vertical="center" wrapText="1"/>
    </xf>
    <xf numFmtId="0" fontId="21" fillId="31" borderId="38" xfId="0" applyFont="1" applyFill="1" applyBorder="1" applyAlignment="1">
      <alignment horizontal="left" vertical="center" wrapText="1"/>
    </xf>
    <xf numFmtId="0" fontId="0" fillId="31" borderId="44" xfId="0" applyFill="1" applyBorder="1" applyAlignment="1">
      <alignment horizontal="center" vertical="center" wrapText="1"/>
    </xf>
    <xf numFmtId="0" fontId="21" fillId="31" borderId="44" xfId="0" applyFont="1" applyFill="1" applyBorder="1" applyAlignment="1">
      <alignment horizontal="left" vertical="center" wrapText="1"/>
    </xf>
    <xf numFmtId="0" fontId="0" fillId="31" borderId="44" xfId="0" applyFill="1" applyBorder="1"/>
    <xf numFmtId="0" fontId="0" fillId="0" borderId="44" xfId="0" applyBorder="1" applyAlignment="1">
      <alignment horizontal="center" vertical="center" wrapText="1"/>
    </xf>
    <xf numFmtId="0" fontId="0" fillId="0" borderId="35" xfId="0" applyBorder="1"/>
    <xf numFmtId="0" fontId="0" fillId="31" borderId="38" xfId="0" applyFill="1" applyBorder="1" applyAlignment="1">
      <alignment horizontal="center" vertical="center" wrapText="1"/>
    </xf>
    <xf numFmtId="0" fontId="0" fillId="31" borderId="35" xfId="0" applyFill="1" applyBorder="1" applyAlignment="1">
      <alignment horizontal="center" vertical="center" wrapText="1"/>
    </xf>
    <xf numFmtId="0" fontId="0" fillId="0" borderId="53" xfId="0" applyBorder="1"/>
    <xf numFmtId="0" fontId="0" fillId="32" borderId="44" xfId="0" applyFill="1" applyBorder="1"/>
    <xf numFmtId="0" fontId="21" fillId="31" borderId="4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0" fillId="0" borderId="68" xfId="0" applyBorder="1"/>
    <xf numFmtId="1" fontId="24" fillId="0" borderId="38" xfId="0" applyNumberFormat="1" applyFont="1" applyFill="1" applyBorder="1" applyAlignment="1">
      <alignment horizontal="center" vertical="center" wrapText="1"/>
    </xf>
    <xf numFmtId="0" fontId="21" fillId="0" borderId="75" xfId="0" applyFont="1" applyFill="1" applyBorder="1" applyAlignment="1">
      <alignment horizontal="center" vertical="center" wrapText="1"/>
    </xf>
    <xf numFmtId="0" fontId="0" fillId="0" borderId="56" xfId="0" applyBorder="1"/>
    <xf numFmtId="0" fontId="31" fillId="31" borderId="44" xfId="0" applyFont="1" applyFill="1" applyBorder="1" applyAlignment="1">
      <alignment horizontal="center" vertical="center" wrapText="1"/>
    </xf>
    <xf numFmtId="0" fontId="31" fillId="31" borderId="38" xfId="0" applyFont="1" applyFill="1" applyBorder="1" applyAlignment="1">
      <alignment horizontal="center" vertical="center" wrapText="1"/>
    </xf>
    <xf numFmtId="0" fontId="22" fillId="27" borderId="10" xfId="0" applyFont="1" applyFill="1" applyBorder="1" applyAlignment="1">
      <alignment horizontal="center" vertical="center" wrapText="1"/>
    </xf>
    <xf numFmtId="0" fontId="22" fillId="27" borderId="14" xfId="0" applyFont="1" applyFill="1" applyBorder="1" applyAlignment="1">
      <alignment horizontal="center" vertical="center" wrapText="1"/>
    </xf>
    <xf numFmtId="0" fontId="26" fillId="27" borderId="54" xfId="0" applyFont="1" applyFill="1" applyBorder="1" applyAlignment="1">
      <alignment horizontal="center" vertical="center" wrapText="1"/>
    </xf>
    <xf numFmtId="0" fontId="26" fillId="27" borderId="55" xfId="0" applyFont="1" applyFill="1" applyBorder="1" applyAlignment="1">
      <alignment horizontal="center" vertical="center" wrapText="1"/>
    </xf>
    <xf numFmtId="10" fontId="25" fillId="27" borderId="58" xfId="0" applyNumberFormat="1" applyFont="1" applyFill="1" applyBorder="1" applyAlignment="1">
      <alignment horizontal="center" vertical="center" wrapText="1"/>
    </xf>
    <xf numFmtId="10" fontId="25" fillId="27" borderId="59" xfId="0" applyNumberFormat="1" applyFont="1" applyFill="1" applyBorder="1" applyAlignment="1">
      <alignment horizontal="center" vertical="center" wrapText="1"/>
    </xf>
    <xf numFmtId="0" fontId="21" fillId="31" borderId="73" xfId="0" applyFont="1" applyFill="1" applyBorder="1" applyAlignment="1">
      <alignment horizontal="center" vertical="center" wrapText="1"/>
    </xf>
    <xf numFmtId="0" fontId="0" fillId="31" borderId="28" xfId="0" applyFill="1" applyBorder="1" applyAlignment="1">
      <alignment horizontal="center" vertical="center" wrapText="1"/>
    </xf>
    <xf numFmtId="0" fontId="21" fillId="31" borderId="38" xfId="0" applyFont="1" applyFill="1" applyBorder="1" applyAlignment="1">
      <alignment horizontal="center" vertical="center" wrapText="1"/>
    </xf>
    <xf numFmtId="0" fontId="21" fillId="31" borderId="35" xfId="0" applyFont="1" applyFill="1" applyBorder="1" applyAlignment="1">
      <alignment horizontal="center" vertical="center" wrapText="1"/>
    </xf>
    <xf numFmtId="0" fontId="21" fillId="31" borderId="43" xfId="0" applyFont="1" applyFill="1" applyBorder="1" applyAlignment="1">
      <alignment horizontal="center" vertical="center" wrapText="1"/>
    </xf>
    <xf numFmtId="0" fontId="0" fillId="31" borderId="43" xfId="0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31" borderId="27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31" borderId="43" xfId="0" applyFont="1" applyFill="1" applyBorder="1" applyAlignment="1">
      <alignment horizontal="center" vertical="center" wrapText="1"/>
    </xf>
    <xf numFmtId="0" fontId="21" fillId="31" borderId="40" xfId="0" applyFont="1" applyFill="1" applyBorder="1" applyAlignment="1">
      <alignment horizontal="center" vertical="center" wrapText="1"/>
    </xf>
    <xf numFmtId="0" fontId="21" fillId="31" borderId="27" xfId="0" applyFont="1" applyFill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2" fillId="31" borderId="43" xfId="0" applyFont="1" applyFill="1" applyBorder="1" applyAlignment="1">
      <alignment horizontal="center" vertical="center"/>
    </xf>
    <xf numFmtId="0" fontId="32" fillId="31" borderId="34" xfId="0" applyFont="1" applyFill="1" applyBorder="1" applyAlignment="1">
      <alignment horizontal="center" vertical="center"/>
    </xf>
    <xf numFmtId="0" fontId="32" fillId="31" borderId="35" xfId="0" applyFont="1" applyFill="1" applyBorder="1"/>
    <xf numFmtId="0" fontId="32" fillId="31" borderId="38" xfId="0" applyFont="1" applyFill="1" applyBorder="1" applyAlignment="1">
      <alignment horizontal="center" vertical="center" wrapText="1"/>
    </xf>
    <xf numFmtId="0" fontId="32" fillId="31" borderId="44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left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34" fillId="28" borderId="12" xfId="0" applyFont="1" applyFill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24" fillId="27" borderId="43" xfId="0" applyFont="1" applyFill="1" applyBorder="1" applyAlignment="1">
      <alignment horizontal="center" vertical="center" wrapText="1"/>
    </xf>
    <xf numFmtId="0" fontId="22" fillId="27" borderId="43" xfId="0" applyFont="1" applyFill="1" applyBorder="1" applyAlignment="1">
      <alignment horizontal="center" vertical="center" wrapText="1"/>
    </xf>
    <xf numFmtId="0" fontId="24" fillId="27" borderId="52" xfId="0" applyFont="1" applyFill="1" applyBorder="1" applyAlignment="1">
      <alignment horizontal="center" vertical="center" wrapText="1"/>
    </xf>
    <xf numFmtId="0" fontId="24" fillId="27" borderId="31" xfId="0" applyFont="1" applyFill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2" fillId="27" borderId="52" xfId="0" applyFont="1" applyFill="1" applyBorder="1" applyAlignment="1">
      <alignment horizontal="center" vertical="center" wrapText="1"/>
    </xf>
    <xf numFmtId="0" fontId="24" fillId="27" borderId="52" xfId="0" applyFont="1" applyFill="1" applyBorder="1" applyAlignment="1">
      <alignment horizontal="center" vertical="center" wrapText="1"/>
    </xf>
    <xf numFmtId="0" fontId="24" fillId="27" borderId="40" xfId="0" applyFont="1" applyFill="1" applyBorder="1" applyAlignment="1">
      <alignment horizontal="center" vertical="center" wrapText="1"/>
    </xf>
    <xf numFmtId="0" fontId="24" fillId="27" borderId="62" xfId="0" applyFont="1" applyFill="1" applyBorder="1" applyAlignment="1">
      <alignment horizontal="center" vertical="center" wrapText="1"/>
    </xf>
    <xf numFmtId="0" fontId="22" fillId="27" borderId="31" xfId="0" applyFont="1" applyFill="1" applyBorder="1" applyAlignment="1">
      <alignment horizontal="center" vertical="center" wrapText="1"/>
    </xf>
    <xf numFmtId="0" fontId="24" fillId="27" borderId="31" xfId="0" applyFont="1" applyFill="1" applyBorder="1" applyAlignment="1">
      <alignment horizontal="center" vertical="center" wrapText="1"/>
    </xf>
    <xf numFmtId="0" fontId="24" fillId="27" borderId="43" xfId="0" applyFont="1" applyFill="1" applyBorder="1" applyAlignment="1">
      <alignment horizontal="center" vertical="center" wrapText="1"/>
    </xf>
    <xf numFmtId="0" fontId="22" fillId="27" borderId="43" xfId="0" applyFont="1" applyFill="1" applyBorder="1" applyAlignment="1">
      <alignment horizontal="center" vertical="center" wrapText="1"/>
    </xf>
    <xf numFmtId="1" fontId="26" fillId="27" borderId="22" xfId="0" applyNumberFormat="1" applyFont="1" applyFill="1" applyBorder="1" applyAlignment="1">
      <alignment horizontal="center" vertical="center" wrapText="1"/>
    </xf>
    <xf numFmtId="0" fontId="21" fillId="0" borderId="76" xfId="0" applyFont="1" applyFill="1" applyBorder="1" applyAlignment="1">
      <alignment horizontal="left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22" fillId="25" borderId="77" xfId="0" applyFont="1" applyFill="1" applyBorder="1" applyAlignment="1">
      <alignment horizontal="center" vertical="center" wrapText="1"/>
    </xf>
    <xf numFmtId="0" fontId="22" fillId="25" borderId="66" xfId="0" applyFont="1" applyFill="1" applyBorder="1" applyAlignment="1">
      <alignment horizontal="center" vertical="center" wrapText="1"/>
    </xf>
    <xf numFmtId="0" fontId="0" fillId="0" borderId="28" xfId="0" applyBorder="1"/>
    <xf numFmtId="0" fontId="21" fillId="0" borderId="27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22" fillId="27" borderId="52" xfId="0" applyFont="1" applyFill="1" applyBorder="1" applyAlignment="1">
      <alignment horizontal="center" vertical="center" wrapText="1"/>
    </xf>
    <xf numFmtId="0" fontId="24" fillId="27" borderId="43" xfId="0" applyFont="1" applyFill="1" applyBorder="1" applyAlignment="1">
      <alignment horizontal="center" vertical="center" wrapText="1"/>
    </xf>
    <xf numFmtId="0" fontId="22" fillId="27" borderId="43" xfId="0" applyFont="1" applyFill="1" applyBorder="1" applyAlignment="1">
      <alignment horizontal="center" vertical="center" wrapText="1"/>
    </xf>
    <xf numFmtId="0" fontId="24" fillId="27" borderId="52" xfId="0" applyFont="1" applyFill="1" applyBorder="1" applyAlignment="1">
      <alignment horizontal="center" vertical="center" wrapText="1"/>
    </xf>
    <xf numFmtId="0" fontId="24" fillId="27" borderId="40" xfId="0" applyFont="1" applyFill="1" applyBorder="1" applyAlignment="1">
      <alignment horizontal="center" vertical="center" wrapText="1"/>
    </xf>
    <xf numFmtId="0" fontId="24" fillId="27" borderId="31" xfId="0" applyFont="1" applyFill="1" applyBorder="1" applyAlignment="1">
      <alignment horizontal="center" vertical="center" wrapText="1"/>
    </xf>
    <xf numFmtId="0" fontId="24" fillId="27" borderId="62" xfId="0" applyFont="1" applyFill="1" applyBorder="1" applyAlignment="1">
      <alignment horizontal="center" vertical="center" wrapText="1"/>
    </xf>
    <xf numFmtId="1" fontId="21" fillId="30" borderId="54" xfId="0" applyNumberFormat="1" applyFont="1" applyFill="1" applyBorder="1" applyAlignment="1">
      <alignment horizontal="center" vertical="center" wrapText="1"/>
    </xf>
    <xf numFmtId="1" fontId="21" fillId="30" borderId="44" xfId="0" applyNumberFormat="1" applyFont="1" applyFill="1" applyBorder="1" applyAlignment="1">
      <alignment horizontal="center" vertical="center" wrapText="1"/>
    </xf>
    <xf numFmtId="1" fontId="21" fillId="30" borderId="58" xfId="0" applyNumberFormat="1" applyFont="1" applyFill="1" applyBorder="1" applyAlignment="1">
      <alignment horizontal="center" vertical="center" wrapText="1"/>
    </xf>
    <xf numFmtId="0" fontId="28" fillId="0" borderId="56" xfId="0" applyFont="1" applyFill="1" applyBorder="1" applyAlignment="1">
      <alignment horizontal="center" vertical="center" wrapText="1"/>
    </xf>
    <xf numFmtId="1" fontId="21" fillId="30" borderId="56" xfId="0" applyNumberFormat="1" applyFont="1" applyFill="1" applyBorder="1" applyAlignment="1">
      <alignment horizontal="center" vertical="center" wrapText="1"/>
    </xf>
    <xf numFmtId="1" fontId="21" fillId="30" borderId="38" xfId="0" applyNumberFormat="1" applyFont="1" applyFill="1" applyBorder="1" applyAlignment="1">
      <alignment horizontal="center" vertical="center" wrapText="1"/>
    </xf>
    <xf numFmtId="1" fontId="21" fillId="30" borderId="35" xfId="0" applyNumberFormat="1" applyFont="1" applyFill="1" applyBorder="1" applyAlignment="1">
      <alignment horizontal="center" vertical="center" wrapText="1"/>
    </xf>
    <xf numFmtId="1" fontId="22" fillId="27" borderId="31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 wrapText="1"/>
    </xf>
    <xf numFmtId="1" fontId="22" fillId="27" borderId="52" xfId="0" applyNumberFormat="1" applyFont="1" applyFill="1" applyBorder="1" applyAlignment="1">
      <alignment horizontal="center" vertical="center" wrapText="1"/>
    </xf>
    <xf numFmtId="0" fontId="22" fillId="25" borderId="38" xfId="0" applyFont="1" applyFill="1" applyBorder="1" applyAlignment="1">
      <alignment horizontal="center" vertical="center" wrapText="1"/>
    </xf>
    <xf numFmtId="0" fontId="22" fillId="25" borderId="44" xfId="0" applyFont="1" applyFill="1" applyBorder="1" applyAlignment="1">
      <alignment horizontal="center" vertical="center" wrapText="1"/>
    </xf>
    <xf numFmtId="0" fontId="22" fillId="25" borderId="35" xfId="0" applyFont="1" applyFill="1" applyBorder="1" applyAlignment="1">
      <alignment horizontal="center" vertical="center" wrapText="1"/>
    </xf>
    <xf numFmtId="0" fontId="22" fillId="25" borderId="18" xfId="0" applyFont="1" applyFill="1" applyBorder="1" applyAlignment="1">
      <alignment horizontal="center" vertical="center" wrapText="1"/>
    </xf>
    <xf numFmtId="0" fontId="22" fillId="25" borderId="17" xfId="0" applyFont="1" applyFill="1" applyBorder="1" applyAlignment="1">
      <alignment horizontal="center" vertical="center" wrapText="1"/>
    </xf>
    <xf numFmtId="0" fontId="22" fillId="25" borderId="19" xfId="0" applyFont="1" applyFill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30" borderId="32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3" xfId="0" applyFont="1" applyBorder="1" applyAlignment="1">
      <alignment horizontal="center" vertical="center" wrapText="1"/>
    </xf>
    <xf numFmtId="1" fontId="21" fillId="30" borderId="32" xfId="0" applyNumberFormat="1" applyFont="1" applyFill="1" applyBorder="1" applyAlignment="1">
      <alignment horizontal="center" vertical="center" wrapText="1"/>
    </xf>
    <xf numFmtId="0" fontId="32" fillId="0" borderId="28" xfId="0" applyFont="1" applyFill="1" applyBorder="1" applyAlignment="1">
      <alignment horizontal="center" vertical="center" wrapText="1"/>
    </xf>
    <xf numFmtId="0" fontId="32" fillId="0" borderId="44" xfId="0" applyFont="1" applyFill="1" applyBorder="1" applyAlignment="1">
      <alignment horizontal="center" vertical="center" wrapText="1"/>
    </xf>
    <xf numFmtId="1" fontId="21" fillId="30" borderId="28" xfId="0" applyNumberFormat="1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 wrapText="1"/>
    </xf>
    <xf numFmtId="0" fontId="21" fillId="29" borderId="70" xfId="0" applyFont="1" applyFill="1" applyBorder="1" applyAlignment="1">
      <alignment horizontal="left" vertical="center" wrapText="1"/>
    </xf>
    <xf numFmtId="0" fontId="21" fillId="29" borderId="79" xfId="0" applyFont="1" applyFill="1" applyBorder="1" applyAlignment="1">
      <alignment horizontal="left" vertical="center" wrapText="1"/>
    </xf>
    <xf numFmtId="0" fontId="21" fillId="0" borderId="80" xfId="0" applyFont="1" applyFill="1" applyBorder="1" applyAlignment="1">
      <alignment horizontal="center" vertical="center" wrapText="1"/>
    </xf>
    <xf numFmtId="0" fontId="21" fillId="0" borderId="81" xfId="0" applyFont="1" applyBorder="1" applyAlignment="1">
      <alignment horizontal="center" vertical="center" wrapText="1"/>
    </xf>
    <xf numFmtId="0" fontId="21" fillId="0" borderId="79" xfId="0" applyFont="1" applyBorder="1" applyAlignment="1">
      <alignment horizontal="center" vertical="center" wrapText="1"/>
    </xf>
    <xf numFmtId="0" fontId="22" fillId="25" borderId="82" xfId="0" applyFont="1" applyFill="1" applyBorder="1" applyAlignment="1">
      <alignment horizontal="center" vertical="center" wrapText="1"/>
    </xf>
    <xf numFmtId="0" fontId="22" fillId="25" borderId="4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0" fontId="22" fillId="27" borderId="52" xfId="0" applyFont="1" applyFill="1" applyBorder="1" applyAlignment="1">
      <alignment horizontal="center" vertical="center" wrapText="1"/>
    </xf>
    <xf numFmtId="0" fontId="24" fillId="27" borderId="52" xfId="0" applyFont="1" applyFill="1" applyBorder="1" applyAlignment="1">
      <alignment horizontal="center" vertical="center" wrapText="1"/>
    </xf>
    <xf numFmtId="0" fontId="24" fillId="27" borderId="40" xfId="0" applyFont="1" applyFill="1" applyBorder="1" applyAlignment="1">
      <alignment horizontal="center" vertical="center" wrapText="1"/>
    </xf>
    <xf numFmtId="0" fontId="24" fillId="27" borderId="62" xfId="0" applyFont="1" applyFill="1" applyBorder="1" applyAlignment="1">
      <alignment horizontal="center" vertical="center" wrapText="1"/>
    </xf>
    <xf numFmtId="1" fontId="22" fillId="27" borderId="52" xfId="0" applyNumberFormat="1" applyFont="1" applyFill="1" applyBorder="1" applyAlignment="1">
      <alignment horizontal="center" vertical="center" wrapText="1"/>
    </xf>
    <xf numFmtId="1" fontId="22" fillId="27" borderId="31" xfId="0" applyNumberFormat="1" applyFont="1" applyFill="1" applyBorder="1" applyAlignment="1">
      <alignment horizontal="center" vertical="center" wrapText="1"/>
    </xf>
    <xf numFmtId="0" fontId="24" fillId="27" borderId="31" xfId="0" applyFont="1" applyFill="1" applyBorder="1" applyAlignment="1">
      <alignment horizontal="center" vertical="center" wrapText="1"/>
    </xf>
    <xf numFmtId="0" fontId="24" fillId="27" borderId="43" xfId="0" applyFont="1" applyFill="1" applyBorder="1" applyAlignment="1">
      <alignment horizontal="center" vertical="center" wrapText="1"/>
    </xf>
    <xf numFmtId="0" fontId="22" fillId="27" borderId="43" xfId="0" applyFont="1" applyFill="1" applyBorder="1" applyAlignment="1">
      <alignment horizontal="center" vertical="center" wrapText="1"/>
    </xf>
    <xf numFmtId="0" fontId="24" fillId="27" borderId="22" xfId="0" applyFont="1" applyFill="1" applyBorder="1" applyAlignment="1">
      <alignment horizontal="center" vertical="center" wrapText="1"/>
    </xf>
    <xf numFmtId="0" fontId="0" fillId="0" borderId="47" xfId="0" applyBorder="1"/>
    <xf numFmtId="0" fontId="21" fillId="32" borderId="35" xfId="0" applyFont="1" applyFill="1" applyBorder="1" applyAlignment="1">
      <alignment horizontal="center" vertical="center" wrapText="1"/>
    </xf>
    <xf numFmtId="0" fontId="0" fillId="0" borderId="58" xfId="0" applyBorder="1"/>
    <xf numFmtId="0" fontId="21" fillId="31" borderId="54" xfId="0" applyFont="1" applyFill="1" applyBorder="1" applyAlignment="1">
      <alignment horizontal="center" vertical="center" wrapText="1"/>
    </xf>
    <xf numFmtId="0" fontId="21" fillId="31" borderId="74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31" borderId="62" xfId="0" applyFont="1" applyFill="1" applyBorder="1" applyAlignment="1">
      <alignment horizontal="center" vertical="center" wrapText="1"/>
    </xf>
    <xf numFmtId="0" fontId="24" fillId="27" borderId="31" xfId="0" applyFont="1" applyFill="1" applyBorder="1" applyAlignment="1">
      <alignment horizontal="center" vertical="center" wrapText="1"/>
    </xf>
    <xf numFmtId="1" fontId="22" fillId="27" borderId="31" xfId="0" applyNumberFormat="1" applyFont="1" applyFill="1" applyBorder="1" applyAlignment="1">
      <alignment horizontal="center" vertical="center" wrapText="1"/>
    </xf>
    <xf numFmtId="0" fontId="24" fillId="27" borderId="22" xfId="0" applyFont="1" applyFill="1" applyBorder="1" applyAlignment="1">
      <alignment horizontal="center" vertical="center" wrapText="1"/>
    </xf>
    <xf numFmtId="0" fontId="24" fillId="27" borderId="43" xfId="0" applyFont="1" applyFill="1" applyBorder="1" applyAlignment="1">
      <alignment horizontal="center" vertical="center" wrapText="1"/>
    </xf>
    <xf numFmtId="0" fontId="22" fillId="27" borderId="43" xfId="0" applyFont="1" applyFill="1" applyBorder="1" applyAlignment="1">
      <alignment horizontal="center" vertical="center" wrapText="1"/>
    </xf>
    <xf numFmtId="0" fontId="32" fillId="31" borderId="27" xfId="0" applyFont="1" applyFill="1" applyBorder="1" applyAlignment="1">
      <alignment horizontal="center" vertical="center" wrapText="1"/>
    </xf>
    <xf numFmtId="0" fontId="32" fillId="31" borderId="43" xfId="0" applyFont="1" applyFill="1" applyBorder="1" applyAlignment="1">
      <alignment horizontal="center" vertical="center" wrapText="1"/>
    </xf>
    <xf numFmtId="0" fontId="24" fillId="27" borderId="43" xfId="0" applyFont="1" applyFill="1" applyBorder="1" applyAlignment="1">
      <alignment horizontal="center" vertical="center" wrapText="1"/>
    </xf>
    <xf numFmtId="0" fontId="22" fillId="27" borderId="43" xfId="0" applyFont="1" applyFill="1" applyBorder="1" applyAlignment="1">
      <alignment horizontal="center" vertical="center" wrapText="1"/>
    </xf>
    <xf numFmtId="0" fontId="24" fillId="27" borderId="31" xfId="0" applyFont="1" applyFill="1" applyBorder="1" applyAlignment="1">
      <alignment horizontal="center" vertical="center" wrapText="1"/>
    </xf>
    <xf numFmtId="0" fontId="24" fillId="27" borderId="22" xfId="0" applyFont="1" applyFill="1" applyBorder="1" applyAlignment="1">
      <alignment horizontal="center" vertical="center" wrapText="1"/>
    </xf>
    <xf numFmtId="1" fontId="21" fillId="30" borderId="39" xfId="0" applyNumberFormat="1" applyFont="1" applyFill="1" applyBorder="1" applyAlignment="1">
      <alignment horizontal="center" vertical="center" wrapText="1"/>
    </xf>
    <xf numFmtId="1" fontId="21" fillId="30" borderId="36" xfId="0" applyNumberFormat="1" applyFont="1" applyFill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" fontId="21" fillId="0" borderId="47" xfId="0" applyNumberFormat="1" applyFont="1" applyFill="1" applyBorder="1" applyAlignment="1">
      <alignment horizontal="center" vertical="center" wrapText="1"/>
    </xf>
    <xf numFmtId="1" fontId="21" fillId="0" borderId="24" xfId="0" applyNumberFormat="1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1" fillId="0" borderId="83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1" fontId="21" fillId="0" borderId="84" xfId="0" applyNumberFormat="1" applyFont="1" applyBorder="1" applyAlignment="1">
      <alignment horizontal="center" vertical="center" wrapText="1"/>
    </xf>
    <xf numFmtId="0" fontId="28" fillId="30" borderId="28" xfId="0" applyFont="1" applyFill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2" fillId="27" borderId="31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center" vertical="center" wrapText="1"/>
    </xf>
    <xf numFmtId="1" fontId="21" fillId="0" borderId="28" xfId="0" applyNumberFormat="1" applyFont="1" applyFill="1" applyBorder="1" applyAlignment="1">
      <alignment horizontal="center" vertical="center" wrapText="1"/>
    </xf>
    <xf numFmtId="0" fontId="22" fillId="25" borderId="10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4" fillId="27" borderId="49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2" fillId="27" borderId="49" xfId="0" applyFont="1" applyFill="1" applyBorder="1" applyAlignment="1">
      <alignment horizontal="center" vertical="center" wrapText="1"/>
    </xf>
    <xf numFmtId="0" fontId="22" fillId="27" borderId="31" xfId="0" applyFont="1" applyFill="1" applyBorder="1" applyAlignment="1">
      <alignment horizontal="center" vertical="center" wrapText="1"/>
    </xf>
    <xf numFmtId="0" fontId="24" fillId="0" borderId="83" xfId="0" applyFont="1" applyFill="1" applyBorder="1" applyAlignment="1">
      <alignment horizontal="center" vertical="center" wrapText="1"/>
    </xf>
    <xf numFmtId="0" fontId="24" fillId="0" borderId="84" xfId="0" applyFont="1" applyFill="1" applyBorder="1" applyAlignment="1">
      <alignment horizontal="center" vertical="center" wrapText="1"/>
    </xf>
    <xf numFmtId="0" fontId="21" fillId="0" borderId="84" xfId="0" applyFont="1" applyFill="1" applyBorder="1" applyAlignment="1">
      <alignment horizontal="center" vertical="center" wrapText="1"/>
    </xf>
    <xf numFmtId="0" fontId="24" fillId="0" borderId="85" xfId="0" applyFont="1" applyFill="1" applyBorder="1" applyAlignment="1">
      <alignment horizontal="center" vertical="center" wrapText="1"/>
    </xf>
    <xf numFmtId="0" fontId="22" fillId="25" borderId="86" xfId="0" applyFont="1" applyFill="1" applyBorder="1" applyAlignment="1">
      <alignment horizontal="center" vertical="center" wrapText="1"/>
    </xf>
    <xf numFmtId="0" fontId="22" fillId="25" borderId="15" xfId="0" applyFont="1" applyFill="1" applyBorder="1" applyAlignment="1">
      <alignment horizontal="center" vertical="center" wrapText="1"/>
    </xf>
    <xf numFmtId="0" fontId="24" fillId="30" borderId="47" xfId="0" applyFont="1" applyFill="1" applyBorder="1" applyAlignment="1">
      <alignment horizontal="center" vertical="center" wrapText="1"/>
    </xf>
    <xf numFmtId="0" fontId="24" fillId="30" borderId="83" xfId="0" applyFont="1" applyFill="1" applyBorder="1" applyAlignment="1">
      <alignment horizontal="center" vertical="center" wrapText="1"/>
    </xf>
    <xf numFmtId="1" fontId="21" fillId="0" borderId="29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80" xfId="0" applyFont="1" applyFill="1" applyBorder="1" applyAlignment="1">
      <alignment horizontal="center" vertical="center" wrapText="1"/>
    </xf>
    <xf numFmtId="0" fontId="24" fillId="0" borderId="81" xfId="0" applyFont="1" applyFill="1" applyBorder="1" applyAlignment="1">
      <alignment horizontal="center" vertical="center" wrapText="1"/>
    </xf>
    <xf numFmtId="0" fontId="24" fillId="0" borderId="79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textRotation="90" wrapText="1"/>
    </xf>
    <xf numFmtId="0" fontId="30" fillId="0" borderId="40" xfId="0" applyFont="1" applyBorder="1" applyAlignment="1">
      <alignment horizontal="center" vertical="center" textRotation="90" wrapText="1"/>
    </xf>
    <xf numFmtId="0" fontId="30" fillId="0" borderId="62" xfId="0" applyFont="1" applyBorder="1" applyAlignment="1">
      <alignment horizontal="center" vertical="center" textRotation="90" wrapText="1"/>
    </xf>
    <xf numFmtId="0" fontId="0" fillId="0" borderId="67" xfId="0" applyBorder="1" applyAlignment="1">
      <alignment horizontal="center" vertical="center" wrapText="1"/>
    </xf>
    <xf numFmtId="0" fontId="22" fillId="26" borderId="23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1" fillId="27" borderId="40" xfId="0" applyFont="1" applyFill="1" applyBorder="1" applyAlignment="1">
      <alignment horizontal="center" vertical="center" wrapText="1"/>
    </xf>
    <xf numFmtId="0" fontId="21" fillId="27" borderId="62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1" fillId="0" borderId="71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0" fillId="0" borderId="62" xfId="0" applyBorder="1" applyAlignment="1"/>
    <xf numFmtId="0" fontId="24" fillId="0" borderId="49" xfId="0" applyFont="1" applyBorder="1" applyAlignment="1">
      <alignment horizontal="center" vertical="center" textRotation="90" wrapText="1"/>
    </xf>
    <xf numFmtId="0" fontId="24" fillId="0" borderId="40" xfId="0" applyFont="1" applyBorder="1" applyAlignment="1">
      <alignment horizontal="center" vertical="center" textRotation="90" wrapText="1"/>
    </xf>
    <xf numFmtId="0" fontId="0" fillId="0" borderId="40" xfId="0" applyBorder="1" applyAlignment="1"/>
    <xf numFmtId="0" fontId="21" fillId="0" borderId="45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/>
    </xf>
    <xf numFmtId="0" fontId="0" fillId="0" borderId="40" xfId="0" applyBorder="1" applyAlignment="1">
      <alignment horizontal="center" vertical="center" textRotation="90" wrapText="1"/>
    </xf>
    <xf numFmtId="0" fontId="0" fillId="0" borderId="62" xfId="0" applyBorder="1" applyAlignment="1">
      <alignment horizontal="center" vertical="center" textRotation="90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4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1" fillId="29" borderId="27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69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27" borderId="23" xfId="0" applyFont="1" applyFill="1" applyBorder="1" applyAlignment="1">
      <alignment horizontal="center" vertical="center" wrapText="1"/>
    </xf>
    <xf numFmtId="0" fontId="24" fillId="27" borderId="68" xfId="0" applyFont="1" applyFill="1" applyBorder="1" applyAlignment="1">
      <alignment horizontal="center" vertical="center" wrapText="1"/>
    </xf>
    <xf numFmtId="0" fontId="22" fillId="26" borderId="10" xfId="0" applyFont="1" applyFill="1" applyBorder="1" applyAlignment="1">
      <alignment horizontal="center" vertical="center" wrapText="1"/>
    </xf>
    <xf numFmtId="0" fontId="22" fillId="26" borderId="24" xfId="0" applyFont="1" applyFill="1" applyBorder="1" applyAlignment="1">
      <alignment horizontal="center" vertical="center" wrapText="1"/>
    </xf>
    <xf numFmtId="0" fontId="22" fillId="26" borderId="25" xfId="0" applyFont="1" applyFill="1" applyBorder="1" applyAlignment="1">
      <alignment horizontal="center" vertical="center" wrapText="1"/>
    </xf>
    <xf numFmtId="0" fontId="23" fillId="26" borderId="25" xfId="0" applyFont="1" applyFill="1" applyBorder="1" applyAlignment="1">
      <alignment horizontal="center" vertical="center" wrapText="1"/>
    </xf>
    <xf numFmtId="0" fontId="21" fillId="31" borderId="43" xfId="0" applyFont="1" applyFill="1" applyBorder="1" applyAlignment="1">
      <alignment horizontal="center" vertical="center" wrapText="1"/>
    </xf>
    <xf numFmtId="0" fontId="22" fillId="26" borderId="68" xfId="0" applyFont="1" applyFill="1" applyBorder="1" applyAlignment="1">
      <alignment horizontal="center" vertical="center" wrapText="1"/>
    </xf>
    <xf numFmtId="0" fontId="0" fillId="0" borderId="68" xfId="0" applyBorder="1" applyAlignment="1"/>
    <xf numFmtId="0" fontId="0" fillId="0" borderId="48" xfId="0" applyBorder="1" applyAlignment="1"/>
    <xf numFmtId="0" fontId="23" fillId="31" borderId="49" xfId="0" applyFont="1" applyFill="1" applyBorder="1" applyAlignment="1">
      <alignment horizontal="center" vertical="center" wrapText="1"/>
    </xf>
    <xf numFmtId="0" fontId="23" fillId="31" borderId="40" xfId="0" applyFont="1" applyFill="1" applyBorder="1" applyAlignment="1">
      <alignment horizontal="center" vertical="center" wrapText="1"/>
    </xf>
    <xf numFmtId="0" fontId="21" fillId="31" borderId="49" xfId="0" applyFont="1" applyFill="1" applyBorder="1" applyAlignment="1">
      <alignment horizontal="center" vertical="center" wrapText="1"/>
    </xf>
    <xf numFmtId="0" fontId="21" fillId="31" borderId="40" xfId="0" applyFont="1" applyFill="1" applyBorder="1" applyAlignment="1">
      <alignment horizontal="center" vertical="center" wrapText="1"/>
    </xf>
    <xf numFmtId="0" fontId="21" fillId="31" borderId="62" xfId="0" applyFont="1" applyFill="1" applyBorder="1" applyAlignment="1">
      <alignment horizontal="center" vertical="center" wrapText="1"/>
    </xf>
    <xf numFmtId="0" fontId="23" fillId="31" borderId="50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21" fillId="31" borderId="27" xfId="0" applyFont="1" applyFill="1" applyBorder="1" applyAlignment="1">
      <alignment horizontal="center" vertical="center" wrapText="1"/>
    </xf>
    <xf numFmtId="0" fontId="24" fillId="27" borderId="48" xfId="0" applyFont="1" applyFill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textRotation="90" wrapText="1"/>
    </xf>
    <xf numFmtId="0" fontId="24" fillId="0" borderId="42" xfId="0" applyFont="1" applyBorder="1" applyAlignment="1">
      <alignment horizontal="center" vertical="center" textRotation="90" wrapText="1"/>
    </xf>
    <xf numFmtId="0" fontId="24" fillId="0" borderId="60" xfId="0" applyFont="1" applyBorder="1" applyAlignment="1">
      <alignment horizontal="center" vertical="center" textRotation="90" wrapText="1"/>
    </xf>
    <xf numFmtId="0" fontId="21" fillId="0" borderId="52" xfId="0" applyFont="1" applyFill="1" applyBorder="1" applyAlignment="1">
      <alignment horizontal="center" vertical="center" wrapText="1"/>
    </xf>
    <xf numFmtId="0" fontId="21" fillId="0" borderId="78" xfId="0" applyFont="1" applyFill="1" applyBorder="1" applyAlignment="1">
      <alignment horizontal="center" vertical="center" wrapText="1"/>
    </xf>
    <xf numFmtId="0" fontId="21" fillId="0" borderId="62" xfId="0" applyFont="1" applyFill="1" applyBorder="1" applyAlignment="1">
      <alignment horizontal="center" vertical="center" wrapText="1"/>
    </xf>
    <xf numFmtId="1" fontId="26" fillId="27" borderId="22" xfId="0" applyNumberFormat="1" applyFont="1" applyFill="1" applyBorder="1" applyAlignment="1">
      <alignment horizontal="center" vertical="center" wrapText="1"/>
    </xf>
    <xf numFmtId="0" fontId="0" fillId="0" borderId="43" xfId="0" applyBorder="1" applyAlignment="1">
      <alignment vertical="center" wrapText="1"/>
    </xf>
    <xf numFmtId="0" fontId="0" fillId="31" borderId="27" xfId="0" applyFill="1" applyBorder="1" applyAlignment="1">
      <alignment horizontal="center" vertical="center" wrapText="1"/>
    </xf>
    <xf numFmtId="0" fontId="0" fillId="31" borderId="43" xfId="0" applyFill="1" applyBorder="1" applyAlignment="1">
      <alignment horizontal="center" vertical="center" wrapText="1"/>
    </xf>
    <xf numFmtId="0" fontId="0" fillId="31" borderId="49" xfId="0" applyFill="1" applyBorder="1" applyAlignment="1">
      <alignment horizontal="center" vertical="center" wrapText="1"/>
    </xf>
    <xf numFmtId="0" fontId="32" fillId="0" borderId="49" xfId="0" applyFont="1" applyBorder="1" applyAlignment="1">
      <alignment horizontal="center" vertical="center" wrapText="1"/>
    </xf>
    <xf numFmtId="0" fontId="32" fillId="0" borderId="62" xfId="0" applyFont="1" applyBorder="1" applyAlignment="1">
      <alignment horizontal="center" vertical="center" wrapText="1"/>
    </xf>
    <xf numFmtId="0" fontId="32" fillId="31" borderId="50" xfId="0" applyFont="1" applyFill="1" applyBorder="1" applyAlignment="1">
      <alignment horizontal="center" vertical="center" wrapText="1"/>
    </xf>
    <xf numFmtId="0" fontId="32" fillId="31" borderId="42" xfId="0" applyFont="1" applyFill="1" applyBorder="1" applyAlignment="1">
      <alignment horizontal="center" vertical="center" wrapText="1"/>
    </xf>
    <xf numFmtId="0" fontId="32" fillId="31" borderId="60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textRotation="90" wrapText="1"/>
    </xf>
    <xf numFmtId="0" fontId="25" fillId="0" borderId="34" xfId="0" applyFont="1" applyFill="1" applyBorder="1" applyAlignment="1">
      <alignment horizontal="center" vertical="center" textRotation="90" wrapText="1"/>
    </xf>
    <xf numFmtId="0" fontId="21" fillId="27" borderId="42" xfId="0" applyFont="1" applyFill="1" applyBorder="1" applyAlignment="1">
      <alignment horizontal="center" vertical="center" wrapText="1"/>
    </xf>
    <xf numFmtId="0" fontId="21" fillId="27" borderId="60" xfId="0" applyFont="1" applyFill="1" applyBorder="1" applyAlignment="1">
      <alignment horizontal="center" vertical="center" wrapText="1"/>
    </xf>
    <xf numFmtId="0" fontId="0" fillId="31" borderId="34" xfId="0" applyFill="1" applyBorder="1" applyAlignment="1">
      <alignment horizontal="center" vertical="center" wrapText="1"/>
    </xf>
    <xf numFmtId="0" fontId="26" fillId="27" borderId="22" xfId="0" applyFont="1" applyFill="1" applyBorder="1" applyAlignment="1">
      <alignment horizontal="center" vertical="center" wrapText="1"/>
    </xf>
    <xf numFmtId="0" fontId="30" fillId="0" borderId="49" xfId="0" applyFont="1" applyBorder="1" applyAlignment="1">
      <alignment horizontal="center" vertical="center" textRotation="90"/>
    </xf>
    <xf numFmtId="0" fontId="30" fillId="0" borderId="40" xfId="0" applyFont="1" applyBorder="1" applyAlignment="1">
      <alignment horizontal="center" vertical="center" textRotation="90"/>
    </xf>
    <xf numFmtId="0" fontId="22" fillId="27" borderId="43" xfId="0" applyFont="1" applyFill="1" applyBorder="1" applyAlignment="1">
      <alignment horizontal="center" vertical="center" wrapText="1"/>
    </xf>
    <xf numFmtId="0" fontId="24" fillId="27" borderId="43" xfId="0" applyFont="1" applyFill="1" applyBorder="1" applyAlignment="1">
      <alignment horizontal="center" vertical="center" wrapText="1"/>
    </xf>
    <xf numFmtId="0" fontId="24" fillId="27" borderId="52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24" fillId="27" borderId="40" xfId="0" applyFont="1" applyFill="1" applyBorder="1" applyAlignment="1">
      <alignment horizontal="center" vertical="center" wrapText="1"/>
    </xf>
    <xf numFmtId="0" fontId="24" fillId="27" borderId="31" xfId="0" applyFont="1" applyFill="1" applyBorder="1" applyAlignment="1">
      <alignment horizontal="center" vertical="center" wrapText="1"/>
    </xf>
    <xf numFmtId="0" fontId="22" fillId="27" borderId="52" xfId="0" applyFont="1" applyFill="1" applyBorder="1" applyAlignment="1">
      <alignment horizontal="center" vertical="center" wrapText="1"/>
    </xf>
    <xf numFmtId="0" fontId="24" fillId="27" borderId="49" xfId="0" applyFont="1" applyFill="1" applyBorder="1" applyAlignment="1">
      <alignment horizontal="center" vertical="center" wrapText="1"/>
    </xf>
    <xf numFmtId="0" fontId="32" fillId="31" borderId="49" xfId="0" applyFont="1" applyFill="1" applyBorder="1" applyAlignment="1">
      <alignment horizontal="center" vertical="center" wrapText="1"/>
    </xf>
    <xf numFmtId="0" fontId="32" fillId="31" borderId="40" xfId="0" applyFont="1" applyFill="1" applyBorder="1" applyAlignment="1">
      <alignment horizontal="center" vertical="center" wrapText="1"/>
    </xf>
    <xf numFmtId="0" fontId="32" fillId="31" borderId="62" xfId="0" applyFont="1" applyFill="1" applyBorder="1" applyAlignment="1">
      <alignment horizontal="center" vertical="center" wrapText="1"/>
    </xf>
    <xf numFmtId="0" fontId="0" fillId="31" borderId="52" xfId="0" applyFill="1" applyBorder="1" applyAlignment="1">
      <alignment horizontal="center" vertical="center" wrapText="1"/>
    </xf>
    <xf numFmtId="0" fontId="0" fillId="31" borderId="31" xfId="0" applyFill="1" applyBorder="1" applyAlignment="1">
      <alignment horizontal="center" vertical="center" wrapText="1"/>
    </xf>
    <xf numFmtId="0" fontId="0" fillId="31" borderId="40" xfId="0" applyFill="1" applyBorder="1" applyAlignment="1">
      <alignment horizontal="center" vertical="center" wrapText="1"/>
    </xf>
    <xf numFmtId="0" fontId="24" fillId="27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2" fillId="27" borderId="49" xfId="0" applyFont="1" applyFill="1" applyBorder="1" applyAlignment="1">
      <alignment horizontal="center" vertical="center" wrapText="1"/>
    </xf>
    <xf numFmtId="0" fontId="22" fillId="27" borderId="40" xfId="0" applyFont="1" applyFill="1" applyBorder="1" applyAlignment="1">
      <alignment horizontal="center" vertical="center" wrapText="1"/>
    </xf>
    <xf numFmtId="0" fontId="22" fillId="27" borderId="31" xfId="0" applyFont="1" applyFill="1" applyBorder="1" applyAlignment="1">
      <alignment horizontal="center" vertical="center" wrapText="1"/>
    </xf>
    <xf numFmtId="0" fontId="0" fillId="0" borderId="7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31" borderId="43" xfId="0" applyFill="1" applyBorder="1" applyAlignment="1">
      <alignment vertical="center" wrapText="1"/>
    </xf>
    <xf numFmtId="0" fontId="23" fillId="31" borderId="42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9954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8"/>
  <sheetViews>
    <sheetView tabSelected="1" zoomScale="85" zoomScaleNormal="85" workbookViewId="0">
      <selection sqref="A1:F1"/>
    </sheetView>
  </sheetViews>
  <sheetFormatPr defaultRowHeight="15" x14ac:dyDescent="0.25"/>
  <cols>
    <col min="1" max="1" width="14.140625" customWidth="1"/>
    <col min="2" max="2" width="45.28515625" customWidth="1"/>
    <col min="3" max="3" width="12.5703125" customWidth="1"/>
    <col min="4" max="4" width="30.28515625" customWidth="1"/>
    <col min="5" max="5" width="18.5703125" customWidth="1"/>
    <col min="6" max="6" width="10.7109375" customWidth="1"/>
    <col min="7" max="7" width="7.42578125" customWidth="1"/>
    <col min="8" max="8" width="4.85546875" customWidth="1"/>
    <col min="9" max="9" width="7" customWidth="1"/>
    <col min="10" max="10" width="6" customWidth="1"/>
    <col min="11" max="11" width="6.5703125" customWidth="1"/>
    <col min="12" max="12" width="5.140625" customWidth="1"/>
    <col min="13" max="13" width="6.140625" customWidth="1"/>
    <col min="14" max="15" width="5.5703125" customWidth="1"/>
    <col min="16" max="16" width="7" customWidth="1"/>
    <col min="17" max="18" width="5.28515625" customWidth="1"/>
    <col min="19" max="19" width="4.140625" customWidth="1"/>
    <col min="20" max="20" width="4.85546875" customWidth="1"/>
    <col min="21" max="21" width="6" customWidth="1"/>
    <col min="22" max="22" width="7.28515625" customWidth="1"/>
    <col min="23" max="23" width="6.140625" customWidth="1"/>
    <col min="24" max="24" width="5.140625" customWidth="1"/>
    <col min="25" max="25" width="7" customWidth="1"/>
    <col min="26" max="26" width="6.5703125" customWidth="1"/>
    <col min="27" max="27" width="7" customWidth="1"/>
    <col min="28" max="28" width="6.28515625" customWidth="1"/>
    <col min="29" max="29" width="6.5703125" customWidth="1"/>
  </cols>
  <sheetData>
    <row r="1" spans="1:31" ht="39.950000000000003" customHeight="1" x14ac:dyDescent="0.25">
      <c r="A1" s="456" t="s">
        <v>290</v>
      </c>
      <c r="B1" s="457"/>
      <c r="C1" s="457"/>
      <c r="D1" s="457"/>
      <c r="E1" s="423"/>
      <c r="F1" s="423"/>
      <c r="G1" s="90"/>
      <c r="H1" s="422" t="s">
        <v>326</v>
      </c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</row>
    <row r="2" spans="1:31" ht="33" customHeight="1" x14ac:dyDescent="0.25">
      <c r="A2" s="458" t="s">
        <v>53</v>
      </c>
      <c r="B2" s="459"/>
      <c r="C2" s="459"/>
      <c r="D2" s="459"/>
      <c r="E2" s="423"/>
      <c r="F2" s="423"/>
      <c r="G2" s="90"/>
      <c r="H2" s="90"/>
      <c r="I2" s="90"/>
      <c r="J2" s="96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6"/>
      <c r="W2" s="90"/>
      <c r="X2" s="90"/>
      <c r="Y2" s="90"/>
      <c r="Z2" s="90"/>
      <c r="AA2" s="90"/>
      <c r="AB2" s="90"/>
      <c r="AC2" s="90"/>
    </row>
    <row r="3" spans="1:31" x14ac:dyDescent="0.25">
      <c r="A3" s="11"/>
      <c r="B3" s="70"/>
      <c r="C3" s="70"/>
      <c r="D3" s="70"/>
      <c r="E3" s="9"/>
      <c r="F3" s="10"/>
      <c r="G3" s="90"/>
      <c r="H3" s="90"/>
      <c r="I3" s="90"/>
      <c r="J3" s="96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6"/>
      <c r="W3" s="90"/>
      <c r="X3" s="90"/>
      <c r="Y3" s="90"/>
      <c r="Z3" s="90"/>
      <c r="AA3" s="90"/>
      <c r="AB3" s="90"/>
      <c r="AC3" s="90"/>
    </row>
    <row r="4" spans="1:31" ht="33" customHeight="1" thickBot="1" x14ac:dyDescent="0.3">
      <c r="A4" s="422" t="s">
        <v>26</v>
      </c>
      <c r="B4" s="422"/>
      <c r="C4" s="422"/>
      <c r="D4" s="422"/>
      <c r="E4" s="423"/>
      <c r="F4" s="423"/>
      <c r="G4" s="90"/>
      <c r="H4" s="90"/>
      <c r="I4" s="90"/>
      <c r="J4" s="96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6"/>
      <c r="W4" s="90"/>
      <c r="X4" s="90"/>
      <c r="Y4" s="90"/>
      <c r="Z4" s="90"/>
      <c r="AA4" s="90"/>
      <c r="AB4" s="90"/>
      <c r="AC4" s="90"/>
    </row>
    <row r="5" spans="1:31" ht="15.75" thickBot="1" x14ac:dyDescent="0.3">
      <c r="A5" s="90"/>
      <c r="B5" s="69"/>
      <c r="C5" s="69"/>
      <c r="D5" s="69"/>
      <c r="E5" s="92"/>
      <c r="F5" s="91"/>
      <c r="G5" s="12"/>
      <c r="H5" s="460" t="s">
        <v>28</v>
      </c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79"/>
      <c r="T5" s="460" t="s">
        <v>29</v>
      </c>
      <c r="U5" s="461"/>
      <c r="V5" s="461"/>
      <c r="W5" s="461"/>
      <c r="X5" s="461"/>
      <c r="Y5" s="461"/>
      <c r="Z5" s="461"/>
      <c r="AA5" s="461"/>
      <c r="AB5" s="461"/>
      <c r="AC5" s="461"/>
    </row>
    <row r="6" spans="1:31" ht="54.75" thickBot="1" x14ac:dyDescent="0.3">
      <c r="A6" s="1" t="s">
        <v>0</v>
      </c>
      <c r="B6" s="13" t="s">
        <v>19</v>
      </c>
      <c r="C6" s="14" t="s">
        <v>54</v>
      </c>
      <c r="D6" s="14" t="s">
        <v>1</v>
      </c>
      <c r="E6" s="2" t="s">
        <v>43</v>
      </c>
      <c r="F6" s="64" t="s">
        <v>47</v>
      </c>
      <c r="G6" s="15"/>
      <c r="H6" s="8" t="s">
        <v>30</v>
      </c>
      <c r="I6" s="8" t="s">
        <v>211</v>
      </c>
      <c r="J6" s="8" t="s">
        <v>31</v>
      </c>
      <c r="K6" s="8" t="s">
        <v>32</v>
      </c>
      <c r="L6" s="8" t="s">
        <v>33</v>
      </c>
      <c r="M6" s="8" t="s">
        <v>34</v>
      </c>
      <c r="N6" s="8" t="s">
        <v>35</v>
      </c>
      <c r="O6" s="8" t="s">
        <v>36</v>
      </c>
      <c r="P6" s="8" t="s">
        <v>37</v>
      </c>
      <c r="Q6" s="8" t="s">
        <v>38</v>
      </c>
      <c r="R6" s="8" t="s">
        <v>41</v>
      </c>
      <c r="S6" s="113" t="s">
        <v>42</v>
      </c>
      <c r="T6" s="8" t="s">
        <v>30</v>
      </c>
      <c r="U6" s="8" t="s">
        <v>111</v>
      </c>
      <c r="V6" s="8" t="s">
        <v>31</v>
      </c>
      <c r="W6" s="8" t="s">
        <v>32</v>
      </c>
      <c r="X6" s="8" t="s">
        <v>33</v>
      </c>
      <c r="Y6" s="8" t="s">
        <v>34</v>
      </c>
      <c r="Z6" s="8" t="s">
        <v>35</v>
      </c>
      <c r="AA6" s="8" t="s">
        <v>36</v>
      </c>
      <c r="AB6" s="8" t="s">
        <v>37</v>
      </c>
      <c r="AC6" s="8" t="s">
        <v>38</v>
      </c>
    </row>
    <row r="7" spans="1:31" ht="15.75" thickBot="1" x14ac:dyDescent="0.3">
      <c r="A7" s="462" t="s">
        <v>20</v>
      </c>
      <c r="B7" s="463"/>
      <c r="C7" s="464"/>
      <c r="D7" s="465"/>
      <c r="E7" s="66"/>
      <c r="F7" s="67"/>
      <c r="G7" s="441" t="s">
        <v>39</v>
      </c>
      <c r="H7" s="16">
        <f t="shared" ref="H7:Q7" si="0">SUM(H8:H16)</f>
        <v>30</v>
      </c>
      <c r="I7" s="16">
        <f t="shared" si="0"/>
        <v>70</v>
      </c>
      <c r="J7" s="16">
        <f t="shared" si="0"/>
        <v>5</v>
      </c>
      <c r="K7" s="16">
        <f t="shared" si="0"/>
        <v>190</v>
      </c>
      <c r="L7" s="16">
        <f t="shared" si="0"/>
        <v>45</v>
      </c>
      <c r="M7" s="16">
        <f t="shared" si="0"/>
        <v>80</v>
      </c>
      <c r="N7" s="16">
        <f t="shared" si="0"/>
        <v>20</v>
      </c>
      <c r="O7" s="16">
        <f t="shared" si="0"/>
        <v>0</v>
      </c>
      <c r="P7" s="16">
        <f t="shared" si="0"/>
        <v>0</v>
      </c>
      <c r="Q7" s="16">
        <f t="shared" si="0"/>
        <v>410</v>
      </c>
      <c r="R7" s="16"/>
      <c r="S7" s="42"/>
      <c r="T7" s="16">
        <f t="shared" ref="T7:AC7" si="1">SUM(T8:T16)</f>
        <v>30</v>
      </c>
      <c r="U7" s="16">
        <f t="shared" si="1"/>
        <v>42</v>
      </c>
      <c r="V7" s="16">
        <f t="shared" si="1"/>
        <v>5</v>
      </c>
      <c r="W7" s="16">
        <f t="shared" si="1"/>
        <v>96</v>
      </c>
      <c r="X7" s="16">
        <f t="shared" si="1"/>
        <v>45</v>
      </c>
      <c r="Y7" s="16">
        <f t="shared" si="1"/>
        <v>48</v>
      </c>
      <c r="Z7" s="16">
        <f t="shared" si="1"/>
        <v>20</v>
      </c>
      <c r="AA7" s="16">
        <f t="shared" si="1"/>
        <v>0</v>
      </c>
      <c r="AB7" s="16">
        <f t="shared" si="1"/>
        <v>0</v>
      </c>
      <c r="AC7" s="16">
        <f t="shared" si="1"/>
        <v>256</v>
      </c>
      <c r="AD7" s="180">
        <f>Q7-I7</f>
        <v>340</v>
      </c>
      <c r="AE7" s="180">
        <f>AC7-U7</f>
        <v>214</v>
      </c>
    </row>
    <row r="8" spans="1:31" ht="57.75" thickBot="1" x14ac:dyDescent="0.3">
      <c r="A8" s="298" t="s">
        <v>2</v>
      </c>
      <c r="B8" s="368" t="s">
        <v>252</v>
      </c>
      <c r="C8" s="319"/>
      <c r="D8" s="71" t="s">
        <v>244</v>
      </c>
      <c r="E8" s="65" t="s">
        <v>44</v>
      </c>
      <c r="F8" s="320" t="s">
        <v>232</v>
      </c>
      <c r="G8" s="446"/>
      <c r="H8" s="17">
        <v>1</v>
      </c>
      <c r="I8" s="18"/>
      <c r="J8" s="18"/>
      <c r="K8" s="19"/>
      <c r="L8" s="19"/>
      <c r="M8" s="19"/>
      <c r="N8" s="19">
        <v>20</v>
      </c>
      <c r="O8" s="19"/>
      <c r="P8" s="20"/>
      <c r="Q8" s="288">
        <f t="shared" ref="Q8:Q16" si="2">SUM(I8:P8)</f>
        <v>20</v>
      </c>
      <c r="R8" s="145"/>
      <c r="S8" s="146"/>
      <c r="T8" s="309">
        <f>H8</f>
        <v>1</v>
      </c>
      <c r="U8" s="18"/>
      <c r="V8" s="18"/>
      <c r="W8" s="19"/>
      <c r="X8" s="19"/>
      <c r="Y8" s="19"/>
      <c r="Z8" s="19">
        <v>20</v>
      </c>
      <c r="AA8" s="19"/>
      <c r="AB8" s="29"/>
      <c r="AC8" s="175">
        <f t="shared" ref="AC8:AC16" si="3">SUM(U8:AB8)</f>
        <v>20</v>
      </c>
    </row>
    <row r="9" spans="1:31" ht="15" customHeight="1" x14ac:dyDescent="0.25">
      <c r="A9" s="418" t="s">
        <v>3</v>
      </c>
      <c r="B9" s="418" t="s">
        <v>213</v>
      </c>
      <c r="C9" s="215"/>
      <c r="D9" s="77" t="s">
        <v>4</v>
      </c>
      <c r="E9" s="4" t="s">
        <v>44</v>
      </c>
      <c r="F9" s="6" t="s">
        <v>48</v>
      </c>
      <c r="G9" s="446"/>
      <c r="H9" s="17">
        <v>2</v>
      </c>
      <c r="I9" s="27"/>
      <c r="J9" s="89"/>
      <c r="K9" s="28"/>
      <c r="L9" s="28">
        <v>30</v>
      </c>
      <c r="M9" s="28"/>
      <c r="N9" s="28"/>
      <c r="O9" s="28"/>
      <c r="P9" s="29"/>
      <c r="Q9" s="30">
        <f t="shared" si="2"/>
        <v>30</v>
      </c>
      <c r="R9" s="145">
        <v>1</v>
      </c>
      <c r="S9" s="146"/>
      <c r="T9" s="17">
        <f t="shared" ref="T9:T16" si="4">H9</f>
        <v>2</v>
      </c>
      <c r="U9" s="27"/>
      <c r="V9" s="89"/>
      <c r="W9" s="28"/>
      <c r="X9" s="28">
        <v>30</v>
      </c>
      <c r="Y9" s="28"/>
      <c r="Z9" s="28"/>
      <c r="AA9" s="28"/>
      <c r="AB9" s="29"/>
      <c r="AC9" s="175">
        <f t="shared" si="3"/>
        <v>30</v>
      </c>
    </row>
    <row r="10" spans="1:31" ht="28.5" x14ac:dyDescent="0.25">
      <c r="A10" s="421"/>
      <c r="B10" s="421"/>
      <c r="C10" s="216"/>
      <c r="D10" s="78" t="s">
        <v>5</v>
      </c>
      <c r="E10" s="60" t="s">
        <v>44</v>
      </c>
      <c r="F10" s="61" t="s">
        <v>232</v>
      </c>
      <c r="G10" s="446"/>
      <c r="H10" s="308">
        <v>0</v>
      </c>
      <c r="I10" s="32"/>
      <c r="J10" s="124"/>
      <c r="K10" s="33">
        <v>30</v>
      </c>
      <c r="L10" s="33"/>
      <c r="M10" s="33"/>
      <c r="N10" s="33"/>
      <c r="O10" s="33"/>
      <c r="P10" s="128"/>
      <c r="Q10" s="306">
        <f t="shared" si="2"/>
        <v>30</v>
      </c>
      <c r="R10" s="147"/>
      <c r="S10" s="80"/>
      <c r="T10" s="309">
        <f t="shared" si="4"/>
        <v>0</v>
      </c>
      <c r="U10" s="32"/>
      <c r="V10" s="124"/>
      <c r="W10" s="33"/>
      <c r="X10" s="33"/>
      <c r="Y10" s="33"/>
      <c r="Z10" s="33"/>
      <c r="AA10" s="33"/>
      <c r="AB10" s="36"/>
      <c r="AC10" s="174">
        <f t="shared" si="3"/>
        <v>0</v>
      </c>
    </row>
    <row r="11" spans="1:31" ht="29.25" thickBot="1" x14ac:dyDescent="0.3">
      <c r="A11" s="419"/>
      <c r="B11" s="419"/>
      <c r="C11" s="217"/>
      <c r="D11" s="76" t="s">
        <v>49</v>
      </c>
      <c r="E11" s="4" t="s">
        <v>44</v>
      </c>
      <c r="F11" s="6" t="s">
        <v>232</v>
      </c>
      <c r="G11" s="446"/>
      <c r="H11" s="307">
        <v>2</v>
      </c>
      <c r="I11" s="294"/>
      <c r="J11" s="294"/>
      <c r="K11" s="48"/>
      <c r="L11" s="48">
        <v>15</v>
      </c>
      <c r="M11" s="48"/>
      <c r="N11" s="48"/>
      <c r="O11" s="48"/>
      <c r="P11" s="49"/>
      <c r="Q11" s="304">
        <f t="shared" si="2"/>
        <v>15</v>
      </c>
      <c r="R11" s="295"/>
      <c r="S11" s="296">
        <v>1</v>
      </c>
      <c r="T11" s="308">
        <f t="shared" si="4"/>
        <v>2</v>
      </c>
      <c r="U11" s="294"/>
      <c r="V11" s="294"/>
      <c r="W11" s="48"/>
      <c r="X11" s="48">
        <v>15</v>
      </c>
      <c r="Y11" s="48"/>
      <c r="Z11" s="48"/>
      <c r="AA11" s="48"/>
      <c r="AB11" s="49"/>
      <c r="AC11" s="321">
        <f t="shared" si="3"/>
        <v>15</v>
      </c>
    </row>
    <row r="12" spans="1:31" ht="42.75" customHeight="1" x14ac:dyDescent="0.25">
      <c r="A12" s="448" t="s">
        <v>214</v>
      </c>
      <c r="B12" s="451" t="s">
        <v>254</v>
      </c>
      <c r="C12" s="218"/>
      <c r="D12" s="85" t="s">
        <v>58</v>
      </c>
      <c r="E12" s="58" t="s">
        <v>44</v>
      </c>
      <c r="F12" s="298" t="s">
        <v>212</v>
      </c>
      <c r="G12" s="446"/>
      <c r="H12" s="17">
        <v>5</v>
      </c>
      <c r="I12" s="94">
        <v>14</v>
      </c>
      <c r="J12" s="158">
        <v>1</v>
      </c>
      <c r="K12" s="28">
        <v>45</v>
      </c>
      <c r="L12" s="28"/>
      <c r="M12" s="28"/>
      <c r="N12" s="28"/>
      <c r="O12" s="28"/>
      <c r="P12" s="29"/>
      <c r="Q12" s="30">
        <f t="shared" si="2"/>
        <v>60</v>
      </c>
      <c r="R12" s="322"/>
      <c r="S12" s="325">
        <v>1</v>
      </c>
      <c r="T12" s="17">
        <f t="shared" si="4"/>
        <v>5</v>
      </c>
      <c r="U12" s="316">
        <f t="shared" ref="U12:U16" si="5">I12*0.6</f>
        <v>8.4</v>
      </c>
      <c r="V12" s="158">
        <v>1</v>
      </c>
      <c r="W12" s="28">
        <f>K12*0.6</f>
        <v>27</v>
      </c>
      <c r="X12" s="28"/>
      <c r="Y12" s="28"/>
      <c r="Z12" s="28"/>
      <c r="AA12" s="28"/>
      <c r="AB12" s="29"/>
      <c r="AC12" s="175">
        <f t="shared" si="3"/>
        <v>36.4</v>
      </c>
    </row>
    <row r="13" spans="1:31" ht="28.5" x14ac:dyDescent="0.25">
      <c r="A13" s="449"/>
      <c r="B13" s="436"/>
      <c r="C13" s="216"/>
      <c r="D13" s="78" t="s">
        <v>55</v>
      </c>
      <c r="E13" s="72" t="s">
        <v>46</v>
      </c>
      <c r="F13" s="300" t="s">
        <v>212</v>
      </c>
      <c r="G13" s="446"/>
      <c r="H13" s="305">
        <v>5</v>
      </c>
      <c r="I13" s="95">
        <v>14</v>
      </c>
      <c r="J13" s="165">
        <v>1</v>
      </c>
      <c r="K13" s="7">
        <v>45</v>
      </c>
      <c r="L13" s="7"/>
      <c r="M13" s="7"/>
      <c r="N13" s="7"/>
      <c r="O13" s="7"/>
      <c r="P13" s="36"/>
      <c r="Q13" s="306">
        <f t="shared" si="2"/>
        <v>60</v>
      </c>
      <c r="R13" s="323"/>
      <c r="S13" s="326">
        <v>1</v>
      </c>
      <c r="T13" s="305">
        <f t="shared" si="4"/>
        <v>5</v>
      </c>
      <c r="U13" s="312">
        <f t="shared" si="5"/>
        <v>8.4</v>
      </c>
      <c r="V13" s="165">
        <v>1</v>
      </c>
      <c r="W13" s="7">
        <f t="shared" ref="W13:W15" si="6">K13*0.6</f>
        <v>27</v>
      </c>
      <c r="X13" s="7"/>
      <c r="Y13" s="7"/>
      <c r="Z13" s="7"/>
      <c r="AA13" s="7"/>
      <c r="AB13" s="36"/>
      <c r="AC13" s="174">
        <f t="shared" si="3"/>
        <v>36.4</v>
      </c>
    </row>
    <row r="14" spans="1:31" ht="42.75" x14ac:dyDescent="0.25">
      <c r="A14" s="449"/>
      <c r="B14" s="436"/>
      <c r="C14" s="216"/>
      <c r="D14" s="86" t="s">
        <v>56</v>
      </c>
      <c r="E14" s="60" t="s">
        <v>44</v>
      </c>
      <c r="F14" s="300" t="s">
        <v>212</v>
      </c>
      <c r="G14" s="446"/>
      <c r="H14" s="305">
        <v>5</v>
      </c>
      <c r="I14" s="95">
        <v>14</v>
      </c>
      <c r="J14" s="165">
        <v>1</v>
      </c>
      <c r="K14" s="7">
        <v>40</v>
      </c>
      <c r="L14" s="7"/>
      <c r="M14" s="7"/>
      <c r="N14" s="7"/>
      <c r="O14" s="7"/>
      <c r="P14" s="36"/>
      <c r="Q14" s="306">
        <f t="shared" si="2"/>
        <v>55</v>
      </c>
      <c r="R14" s="323"/>
      <c r="S14" s="326">
        <v>1</v>
      </c>
      <c r="T14" s="305">
        <f t="shared" si="4"/>
        <v>5</v>
      </c>
      <c r="U14" s="312">
        <f t="shared" si="5"/>
        <v>8.4</v>
      </c>
      <c r="V14" s="165">
        <v>1</v>
      </c>
      <c r="W14" s="7">
        <f t="shared" si="6"/>
        <v>24</v>
      </c>
      <c r="X14" s="7"/>
      <c r="Y14" s="7"/>
      <c r="Z14" s="7"/>
      <c r="AA14" s="7"/>
      <c r="AB14" s="36"/>
      <c r="AC14" s="174">
        <f t="shared" si="3"/>
        <v>33.4</v>
      </c>
    </row>
    <row r="15" spans="1:31" ht="42.75" x14ac:dyDescent="0.25">
      <c r="A15" s="449"/>
      <c r="B15" s="436"/>
      <c r="C15" s="216"/>
      <c r="D15" s="78" t="s">
        <v>107</v>
      </c>
      <c r="E15" s="60" t="s">
        <v>44</v>
      </c>
      <c r="F15" s="300" t="s">
        <v>212</v>
      </c>
      <c r="G15" s="446"/>
      <c r="H15" s="305">
        <v>5</v>
      </c>
      <c r="I15" s="95">
        <v>14</v>
      </c>
      <c r="J15" s="165">
        <v>1</v>
      </c>
      <c r="K15" s="7">
        <v>30</v>
      </c>
      <c r="L15" s="7"/>
      <c r="M15" s="7">
        <v>20</v>
      </c>
      <c r="N15" s="7"/>
      <c r="O15" s="7"/>
      <c r="P15" s="36"/>
      <c r="Q15" s="306">
        <f t="shared" si="2"/>
        <v>65</v>
      </c>
      <c r="R15" s="323"/>
      <c r="S15" s="326">
        <v>1</v>
      </c>
      <c r="T15" s="305">
        <f t="shared" si="4"/>
        <v>5</v>
      </c>
      <c r="U15" s="312">
        <f t="shared" si="5"/>
        <v>8.4</v>
      </c>
      <c r="V15" s="165">
        <v>1</v>
      </c>
      <c r="W15" s="7">
        <f t="shared" si="6"/>
        <v>18</v>
      </c>
      <c r="X15" s="7"/>
      <c r="Y15" s="7">
        <f>M15*0.6</f>
        <v>12</v>
      </c>
      <c r="Z15" s="7"/>
      <c r="AA15" s="7"/>
      <c r="AB15" s="36"/>
      <c r="AC15" s="174">
        <f t="shared" si="3"/>
        <v>39.4</v>
      </c>
    </row>
    <row r="16" spans="1:31" ht="57.75" thickBot="1" x14ac:dyDescent="0.3">
      <c r="A16" s="450"/>
      <c r="B16" s="452"/>
      <c r="C16" s="219" t="s">
        <v>175</v>
      </c>
      <c r="D16" s="87" t="s">
        <v>102</v>
      </c>
      <c r="E16" s="72" t="s">
        <v>46</v>
      </c>
      <c r="F16" s="299" t="s">
        <v>212</v>
      </c>
      <c r="G16" s="447"/>
      <c r="H16" s="22">
        <v>5</v>
      </c>
      <c r="I16" s="93">
        <v>14</v>
      </c>
      <c r="J16" s="169">
        <v>1</v>
      </c>
      <c r="K16" s="24"/>
      <c r="L16" s="24"/>
      <c r="M16" s="24">
        <v>60</v>
      </c>
      <c r="N16" s="24"/>
      <c r="O16" s="24"/>
      <c r="P16" s="25"/>
      <c r="Q16" s="26">
        <f t="shared" si="2"/>
        <v>75</v>
      </c>
      <c r="R16" s="324"/>
      <c r="S16" s="327">
        <v>1</v>
      </c>
      <c r="T16" s="22">
        <f t="shared" si="4"/>
        <v>5</v>
      </c>
      <c r="U16" s="317">
        <f t="shared" si="5"/>
        <v>8.4</v>
      </c>
      <c r="V16" s="169">
        <v>1</v>
      </c>
      <c r="W16" s="24"/>
      <c r="X16" s="24"/>
      <c r="Y16" s="24">
        <f>M16*0.6</f>
        <v>36</v>
      </c>
      <c r="Z16" s="24"/>
      <c r="AA16" s="24"/>
      <c r="AB16" s="25"/>
      <c r="AC16" s="176">
        <f t="shared" si="3"/>
        <v>45.4</v>
      </c>
    </row>
    <row r="17" spans="1:31" ht="15.75" thickBot="1" x14ac:dyDescent="0.3">
      <c r="A17" s="462" t="s">
        <v>21</v>
      </c>
      <c r="B17" s="463"/>
      <c r="C17" s="464"/>
      <c r="D17" s="465"/>
      <c r="E17" s="3"/>
      <c r="F17" s="5"/>
      <c r="G17" s="480" t="s">
        <v>21</v>
      </c>
      <c r="H17" s="16">
        <f t="shared" ref="H17" si="7">SUM(H18:H29)</f>
        <v>30</v>
      </c>
      <c r="I17" s="39">
        <f t="shared" ref="I17:P17" si="8">SUM(I18:I29)</f>
        <v>133</v>
      </c>
      <c r="J17" s="39">
        <f t="shared" si="8"/>
        <v>31</v>
      </c>
      <c r="K17" s="40">
        <f t="shared" si="8"/>
        <v>215</v>
      </c>
      <c r="L17" s="40">
        <f t="shared" si="8"/>
        <v>30</v>
      </c>
      <c r="M17" s="40">
        <f t="shared" si="8"/>
        <v>55</v>
      </c>
      <c r="N17" s="40">
        <f t="shared" si="8"/>
        <v>0</v>
      </c>
      <c r="O17" s="40">
        <f t="shared" si="8"/>
        <v>0</v>
      </c>
      <c r="P17" s="41">
        <f t="shared" si="8"/>
        <v>0</v>
      </c>
      <c r="Q17" s="16">
        <f>SUM(Q18:Q29)</f>
        <v>464</v>
      </c>
      <c r="R17" s="243"/>
      <c r="S17" s="244"/>
      <c r="T17" s="16">
        <f t="shared" ref="T17:AC17" si="9">SUM(T18:T29)</f>
        <v>30</v>
      </c>
      <c r="U17" s="16">
        <f t="shared" si="9"/>
        <v>79.8</v>
      </c>
      <c r="V17" s="16">
        <f t="shared" si="9"/>
        <v>24</v>
      </c>
      <c r="W17" s="16">
        <f t="shared" si="9"/>
        <v>109</v>
      </c>
      <c r="X17" s="16">
        <f t="shared" si="9"/>
        <v>30</v>
      </c>
      <c r="Y17" s="16">
        <f t="shared" si="9"/>
        <v>33</v>
      </c>
      <c r="Z17" s="16">
        <f t="shared" si="9"/>
        <v>0</v>
      </c>
      <c r="AA17" s="16">
        <f t="shared" si="9"/>
        <v>0</v>
      </c>
      <c r="AB17" s="16">
        <f t="shared" si="9"/>
        <v>0</v>
      </c>
      <c r="AC17" s="156">
        <f t="shared" si="9"/>
        <v>275.8</v>
      </c>
      <c r="AD17" s="180">
        <f>Q17-I17</f>
        <v>331</v>
      </c>
      <c r="AE17" s="180">
        <f>AC17-U17</f>
        <v>196</v>
      </c>
    </row>
    <row r="18" spans="1:31" ht="27.95" customHeight="1" x14ac:dyDescent="0.25">
      <c r="A18" s="418" t="s">
        <v>6</v>
      </c>
      <c r="B18" s="418" t="s">
        <v>253</v>
      </c>
      <c r="C18" s="218"/>
      <c r="D18" s="79" t="s">
        <v>7</v>
      </c>
      <c r="E18" s="62" t="s">
        <v>44</v>
      </c>
      <c r="F18" s="63" t="s">
        <v>48</v>
      </c>
      <c r="G18" s="481"/>
      <c r="H18" s="17">
        <v>2</v>
      </c>
      <c r="I18" s="27"/>
      <c r="J18" s="27"/>
      <c r="K18" s="28"/>
      <c r="L18" s="28">
        <v>30</v>
      </c>
      <c r="M18" s="28"/>
      <c r="N18" s="28"/>
      <c r="O18" s="28"/>
      <c r="P18" s="29"/>
      <c r="Q18" s="30">
        <f t="shared" ref="Q18:Q29" si="10">SUM(I18:P18)</f>
        <v>30</v>
      </c>
      <c r="R18" s="145">
        <v>1</v>
      </c>
      <c r="S18" s="146"/>
      <c r="T18" s="309">
        <f t="shared" ref="T18:T29" si="11">H18</f>
        <v>2</v>
      </c>
      <c r="U18" s="27"/>
      <c r="V18" s="27"/>
      <c r="W18" s="28"/>
      <c r="X18" s="28">
        <v>30</v>
      </c>
      <c r="Y18" s="28"/>
      <c r="Z18" s="28"/>
      <c r="AA18" s="28"/>
      <c r="AB18" s="29"/>
      <c r="AC18" s="318">
        <f t="shared" ref="AC18:AC22" si="12">SUM(U18:AB18)</f>
        <v>30</v>
      </c>
    </row>
    <row r="19" spans="1:31" ht="27.95" customHeight="1" x14ac:dyDescent="0.25">
      <c r="A19" s="421"/>
      <c r="B19" s="421"/>
      <c r="C19" s="216"/>
      <c r="D19" s="78" t="s">
        <v>8</v>
      </c>
      <c r="E19" s="60" t="s">
        <v>44</v>
      </c>
      <c r="F19" s="61" t="s">
        <v>232</v>
      </c>
      <c r="G19" s="481"/>
      <c r="H19" s="305">
        <v>1</v>
      </c>
      <c r="I19" s="105"/>
      <c r="J19" s="105">
        <v>9</v>
      </c>
      <c r="K19" s="7"/>
      <c r="L19" s="7"/>
      <c r="M19" s="7"/>
      <c r="N19" s="7"/>
      <c r="O19" s="7"/>
      <c r="P19" s="36"/>
      <c r="Q19" s="306">
        <f t="shared" si="10"/>
        <v>9</v>
      </c>
      <c r="R19" s="147"/>
      <c r="S19" s="80"/>
      <c r="T19" s="309">
        <f t="shared" si="11"/>
        <v>1</v>
      </c>
      <c r="U19" s="105"/>
      <c r="V19" s="105">
        <v>9</v>
      </c>
      <c r="W19" s="7"/>
      <c r="X19" s="7"/>
      <c r="Y19" s="7"/>
      <c r="Z19" s="7"/>
      <c r="AA19" s="7"/>
      <c r="AB19" s="36"/>
      <c r="AC19" s="318">
        <f t="shared" si="12"/>
        <v>9</v>
      </c>
    </row>
    <row r="20" spans="1:31" ht="27.95" customHeight="1" x14ac:dyDescent="0.25">
      <c r="A20" s="483"/>
      <c r="B20" s="483"/>
      <c r="C20" s="293"/>
      <c r="D20" s="202" t="s">
        <v>245</v>
      </c>
      <c r="E20" s="72" t="s">
        <v>46</v>
      </c>
      <c r="F20" s="61" t="s">
        <v>232</v>
      </c>
      <c r="G20" s="481"/>
      <c r="H20" s="307">
        <v>1</v>
      </c>
      <c r="I20" s="294"/>
      <c r="J20" s="294">
        <v>15</v>
      </c>
      <c r="K20" s="48"/>
      <c r="L20" s="48"/>
      <c r="M20" s="48"/>
      <c r="N20" s="48"/>
      <c r="O20" s="48"/>
      <c r="P20" s="49"/>
      <c r="Q20" s="306">
        <f t="shared" si="10"/>
        <v>15</v>
      </c>
      <c r="R20" s="295"/>
      <c r="S20" s="296"/>
      <c r="T20" s="309">
        <f t="shared" si="11"/>
        <v>1</v>
      </c>
      <c r="U20" s="294"/>
      <c r="V20" s="294">
        <v>8</v>
      </c>
      <c r="W20" s="48"/>
      <c r="X20" s="48"/>
      <c r="Y20" s="48"/>
      <c r="Z20" s="48"/>
      <c r="AA20" s="48"/>
      <c r="AB20" s="49"/>
      <c r="AC20" s="318">
        <f t="shared" si="12"/>
        <v>8</v>
      </c>
    </row>
    <row r="21" spans="1:31" ht="27.95" customHeight="1" x14ac:dyDescent="0.25">
      <c r="A21" s="483"/>
      <c r="B21" s="483"/>
      <c r="C21" s="293"/>
      <c r="D21" s="202" t="s">
        <v>246</v>
      </c>
      <c r="E21" s="55" t="s">
        <v>44</v>
      </c>
      <c r="F21" s="61" t="s">
        <v>232</v>
      </c>
      <c r="G21" s="481"/>
      <c r="H21" s="307">
        <v>1</v>
      </c>
      <c r="I21" s="294"/>
      <c r="J21" s="294"/>
      <c r="K21" s="48">
        <v>30</v>
      </c>
      <c r="L21" s="48"/>
      <c r="M21" s="48"/>
      <c r="N21" s="48"/>
      <c r="O21" s="48"/>
      <c r="P21" s="49"/>
      <c r="Q21" s="306">
        <f t="shared" si="10"/>
        <v>30</v>
      </c>
      <c r="R21" s="295"/>
      <c r="S21" s="296"/>
      <c r="T21" s="309">
        <f t="shared" si="11"/>
        <v>1</v>
      </c>
      <c r="U21" s="294"/>
      <c r="V21" s="294"/>
      <c r="W21" s="48">
        <v>16</v>
      </c>
      <c r="X21" s="48"/>
      <c r="Y21" s="48"/>
      <c r="Z21" s="48"/>
      <c r="AA21" s="48"/>
      <c r="AB21" s="49"/>
      <c r="AC21" s="318">
        <f t="shared" si="12"/>
        <v>16</v>
      </c>
    </row>
    <row r="22" spans="1:31" ht="27.95" customHeight="1" thickBot="1" x14ac:dyDescent="0.3">
      <c r="A22" s="419"/>
      <c r="B22" s="419"/>
      <c r="C22" s="217"/>
      <c r="D22" s="76" t="s">
        <v>5</v>
      </c>
      <c r="E22" s="55" t="s">
        <v>44</v>
      </c>
      <c r="F22" s="6" t="s">
        <v>232</v>
      </c>
      <c r="G22" s="481"/>
      <c r="H22" s="22">
        <v>0</v>
      </c>
      <c r="I22" s="23"/>
      <c r="J22" s="23"/>
      <c r="K22" s="24">
        <v>30</v>
      </c>
      <c r="L22" s="24"/>
      <c r="M22" s="24"/>
      <c r="N22" s="24"/>
      <c r="O22" s="24"/>
      <c r="P22" s="25"/>
      <c r="Q22" s="26">
        <f t="shared" si="10"/>
        <v>30</v>
      </c>
      <c r="R22" s="148"/>
      <c r="S22" s="81"/>
      <c r="T22" s="309">
        <f t="shared" si="11"/>
        <v>0</v>
      </c>
      <c r="U22" s="23"/>
      <c r="V22" s="23"/>
      <c r="W22" s="24"/>
      <c r="X22" s="24"/>
      <c r="Y22" s="24"/>
      <c r="Z22" s="24"/>
      <c r="AA22" s="24"/>
      <c r="AB22" s="25"/>
      <c r="AC22" s="318">
        <f t="shared" si="12"/>
        <v>0</v>
      </c>
    </row>
    <row r="23" spans="1:31" ht="42.75" customHeight="1" x14ac:dyDescent="0.25">
      <c r="A23" s="439" t="s">
        <v>215</v>
      </c>
      <c r="B23" s="439" t="s">
        <v>255</v>
      </c>
      <c r="C23" s="218"/>
      <c r="D23" s="85" t="s">
        <v>59</v>
      </c>
      <c r="E23" s="75" t="s">
        <v>46</v>
      </c>
      <c r="F23" s="298" t="s">
        <v>212</v>
      </c>
      <c r="G23" s="481"/>
      <c r="H23" s="17">
        <v>4</v>
      </c>
      <c r="I23" s="142">
        <v>19</v>
      </c>
      <c r="J23" s="158">
        <v>1</v>
      </c>
      <c r="K23" s="28">
        <v>20</v>
      </c>
      <c r="L23" s="28"/>
      <c r="M23" s="28">
        <v>30</v>
      </c>
      <c r="N23" s="28"/>
      <c r="O23" s="28"/>
      <c r="P23" s="97"/>
      <c r="Q23" s="30">
        <f t="shared" si="10"/>
        <v>70</v>
      </c>
      <c r="R23" s="145"/>
      <c r="S23" s="146">
        <v>1</v>
      </c>
      <c r="T23" s="309">
        <f t="shared" si="11"/>
        <v>4</v>
      </c>
      <c r="U23" s="311">
        <f t="shared" ref="U23:U29" si="13">0.6*I23</f>
        <v>11.4</v>
      </c>
      <c r="V23" s="158">
        <v>1</v>
      </c>
      <c r="W23" s="28">
        <f t="shared" ref="W23:W29" si="14">0.6*K23</f>
        <v>12</v>
      </c>
      <c r="X23" s="28"/>
      <c r="Y23" s="28">
        <f t="shared" ref="Y23:Y26" si="15">0.6*M23</f>
        <v>18</v>
      </c>
      <c r="Z23" s="28"/>
      <c r="AA23" s="28"/>
      <c r="AB23" s="97"/>
      <c r="AC23" s="175">
        <f t="shared" ref="AC23:AC29" si="16">SUM(U23:AB23)</f>
        <v>42.4</v>
      </c>
    </row>
    <row r="24" spans="1:31" ht="43.5" thickBot="1" x14ac:dyDescent="0.3">
      <c r="A24" s="452"/>
      <c r="B24" s="452"/>
      <c r="C24" s="364" t="s">
        <v>203</v>
      </c>
      <c r="D24" s="87" t="s">
        <v>9</v>
      </c>
      <c r="E24" s="73" t="s">
        <v>46</v>
      </c>
      <c r="F24" s="299" t="s">
        <v>212</v>
      </c>
      <c r="G24" s="481"/>
      <c r="H24" s="305">
        <v>4</v>
      </c>
      <c r="I24" s="143">
        <v>19</v>
      </c>
      <c r="J24" s="169">
        <v>1</v>
      </c>
      <c r="K24" s="24">
        <v>30</v>
      </c>
      <c r="L24" s="24"/>
      <c r="M24" s="24">
        <v>20</v>
      </c>
      <c r="N24" s="24"/>
      <c r="O24" s="24"/>
      <c r="P24" s="328"/>
      <c r="Q24" s="26">
        <f t="shared" si="10"/>
        <v>70</v>
      </c>
      <c r="R24" s="148"/>
      <c r="S24" s="81">
        <v>1</v>
      </c>
      <c r="T24" s="22">
        <f t="shared" si="11"/>
        <v>4</v>
      </c>
      <c r="U24" s="313">
        <f t="shared" si="13"/>
        <v>11.4</v>
      </c>
      <c r="V24" s="169">
        <v>1</v>
      </c>
      <c r="W24" s="24">
        <f t="shared" si="14"/>
        <v>18</v>
      </c>
      <c r="X24" s="24"/>
      <c r="Y24" s="24">
        <f t="shared" si="15"/>
        <v>12</v>
      </c>
      <c r="Z24" s="24"/>
      <c r="AA24" s="24"/>
      <c r="AB24" s="328"/>
      <c r="AC24" s="176">
        <f t="shared" si="16"/>
        <v>42.4</v>
      </c>
    </row>
    <row r="25" spans="1:31" ht="45" customHeight="1" x14ac:dyDescent="0.25">
      <c r="A25" s="435" t="s">
        <v>224</v>
      </c>
      <c r="B25" s="435" t="s">
        <v>216</v>
      </c>
      <c r="C25" s="336" t="s">
        <v>173</v>
      </c>
      <c r="D25" s="329" t="s">
        <v>206</v>
      </c>
      <c r="E25" s="330" t="s">
        <v>44</v>
      </c>
      <c r="F25" s="331" t="s">
        <v>212</v>
      </c>
      <c r="G25" s="481"/>
      <c r="H25" s="305">
        <v>2</v>
      </c>
      <c r="I25" s="332">
        <v>9</v>
      </c>
      <c r="J25" s="333">
        <v>1</v>
      </c>
      <c r="K25" s="19">
        <v>15</v>
      </c>
      <c r="L25" s="19"/>
      <c r="M25" s="19"/>
      <c r="N25" s="19"/>
      <c r="O25" s="19"/>
      <c r="P25" s="334"/>
      <c r="Q25" s="288">
        <f t="shared" si="10"/>
        <v>25</v>
      </c>
      <c r="R25" s="149"/>
      <c r="S25" s="172"/>
      <c r="T25" s="309">
        <f t="shared" si="11"/>
        <v>2</v>
      </c>
      <c r="U25" s="335">
        <f t="shared" si="13"/>
        <v>5.3999999999999995</v>
      </c>
      <c r="V25" s="333">
        <v>1</v>
      </c>
      <c r="W25" s="19">
        <f t="shared" si="14"/>
        <v>9</v>
      </c>
      <c r="X25" s="19"/>
      <c r="Y25" s="19"/>
      <c r="Z25" s="19"/>
      <c r="AA25" s="19"/>
      <c r="AB25" s="334"/>
      <c r="AC25" s="318">
        <f t="shared" si="16"/>
        <v>15.399999999999999</v>
      </c>
    </row>
    <row r="26" spans="1:31" ht="42.75" x14ac:dyDescent="0.25">
      <c r="A26" s="436"/>
      <c r="B26" s="436"/>
      <c r="C26" s="337" t="s">
        <v>173</v>
      </c>
      <c r="D26" s="78" t="s">
        <v>205</v>
      </c>
      <c r="E26" s="72" t="s">
        <v>46</v>
      </c>
      <c r="F26" s="300" t="s">
        <v>212</v>
      </c>
      <c r="G26" s="481"/>
      <c r="H26" s="305">
        <v>4</v>
      </c>
      <c r="I26" s="170">
        <v>14</v>
      </c>
      <c r="J26" s="165">
        <v>1</v>
      </c>
      <c r="K26" s="7">
        <v>10</v>
      </c>
      <c r="L26" s="7"/>
      <c r="M26" s="7">
        <v>5</v>
      </c>
      <c r="N26" s="7"/>
      <c r="O26" s="7"/>
      <c r="P26" s="98"/>
      <c r="Q26" s="306">
        <f t="shared" si="10"/>
        <v>30</v>
      </c>
      <c r="R26" s="147"/>
      <c r="S26" s="80">
        <v>1</v>
      </c>
      <c r="T26" s="305">
        <f t="shared" si="11"/>
        <v>4</v>
      </c>
      <c r="U26" s="315">
        <f t="shared" si="13"/>
        <v>8.4</v>
      </c>
      <c r="V26" s="165">
        <v>1</v>
      </c>
      <c r="W26" s="7">
        <f t="shared" si="14"/>
        <v>6</v>
      </c>
      <c r="X26" s="7"/>
      <c r="Y26" s="7">
        <f t="shared" si="15"/>
        <v>3</v>
      </c>
      <c r="Z26" s="7"/>
      <c r="AA26" s="7"/>
      <c r="AB26" s="98"/>
      <c r="AC26" s="318">
        <f t="shared" si="16"/>
        <v>18.399999999999999</v>
      </c>
    </row>
    <row r="27" spans="1:31" ht="28.5" x14ac:dyDescent="0.25">
      <c r="A27" s="436"/>
      <c r="B27" s="436"/>
      <c r="C27" s="216"/>
      <c r="D27" s="78" t="s">
        <v>104</v>
      </c>
      <c r="E27" s="72" t="s">
        <v>46</v>
      </c>
      <c r="F27" s="300" t="s">
        <v>212</v>
      </c>
      <c r="G27" s="481"/>
      <c r="H27" s="305">
        <v>4</v>
      </c>
      <c r="I27" s="170">
        <v>29</v>
      </c>
      <c r="J27" s="165">
        <v>1</v>
      </c>
      <c r="K27" s="7">
        <v>30</v>
      </c>
      <c r="L27" s="7"/>
      <c r="M27" s="7"/>
      <c r="N27" s="7"/>
      <c r="O27" s="7"/>
      <c r="P27" s="98"/>
      <c r="Q27" s="306">
        <f t="shared" si="10"/>
        <v>60</v>
      </c>
      <c r="R27" s="147"/>
      <c r="S27" s="80">
        <v>1</v>
      </c>
      <c r="T27" s="305">
        <f t="shared" si="11"/>
        <v>4</v>
      </c>
      <c r="U27" s="315">
        <f t="shared" si="13"/>
        <v>17.399999999999999</v>
      </c>
      <c r="V27" s="165">
        <v>1</v>
      </c>
      <c r="W27" s="7">
        <f t="shared" si="14"/>
        <v>18</v>
      </c>
      <c r="X27" s="7"/>
      <c r="Y27" s="7"/>
      <c r="Z27" s="7"/>
      <c r="AA27" s="7"/>
      <c r="AB27" s="98"/>
      <c r="AC27" s="318">
        <f t="shared" si="16"/>
        <v>36.4</v>
      </c>
    </row>
    <row r="28" spans="1:31" x14ac:dyDescent="0.25">
      <c r="A28" s="436"/>
      <c r="B28" s="436"/>
      <c r="C28" s="216"/>
      <c r="D28" s="78" t="s">
        <v>256</v>
      </c>
      <c r="E28" s="4" t="s">
        <v>44</v>
      </c>
      <c r="F28" s="300" t="s">
        <v>212</v>
      </c>
      <c r="G28" s="481"/>
      <c r="H28" s="305">
        <v>3</v>
      </c>
      <c r="I28" s="170">
        <v>14</v>
      </c>
      <c r="J28" s="165">
        <v>1</v>
      </c>
      <c r="K28" s="7">
        <v>20</v>
      </c>
      <c r="L28" s="7"/>
      <c r="M28" s="7"/>
      <c r="N28" s="7"/>
      <c r="O28" s="7"/>
      <c r="P28" s="98"/>
      <c r="Q28" s="306">
        <f t="shared" si="10"/>
        <v>35</v>
      </c>
      <c r="R28" s="147"/>
      <c r="S28" s="80">
        <v>1</v>
      </c>
      <c r="T28" s="305">
        <f t="shared" si="11"/>
        <v>3</v>
      </c>
      <c r="U28" s="315">
        <f t="shared" si="13"/>
        <v>8.4</v>
      </c>
      <c r="V28" s="165">
        <v>1</v>
      </c>
      <c r="W28" s="7">
        <f t="shared" si="14"/>
        <v>12</v>
      </c>
      <c r="X28" s="7"/>
      <c r="Y28" s="7"/>
      <c r="Z28" s="7"/>
      <c r="AA28" s="7"/>
      <c r="AB28" s="98"/>
      <c r="AC28" s="318">
        <f t="shared" si="16"/>
        <v>21.4</v>
      </c>
    </row>
    <row r="29" spans="1:31" ht="43.5" thickBot="1" x14ac:dyDescent="0.3">
      <c r="A29" s="452"/>
      <c r="B29" s="452"/>
      <c r="C29" s="219" t="s">
        <v>201</v>
      </c>
      <c r="D29" s="84" t="s">
        <v>103</v>
      </c>
      <c r="E29" s="72" t="s">
        <v>46</v>
      </c>
      <c r="F29" s="299" t="s">
        <v>212</v>
      </c>
      <c r="G29" s="482"/>
      <c r="H29" s="22">
        <v>4</v>
      </c>
      <c r="I29" s="143">
        <v>29</v>
      </c>
      <c r="J29" s="169">
        <v>1</v>
      </c>
      <c r="K29" s="24">
        <v>30</v>
      </c>
      <c r="L29" s="24"/>
      <c r="M29" s="24"/>
      <c r="N29" s="24"/>
      <c r="O29" s="24"/>
      <c r="P29" s="328"/>
      <c r="Q29" s="26">
        <f t="shared" si="10"/>
        <v>60</v>
      </c>
      <c r="R29" s="148"/>
      <c r="S29" s="81">
        <v>1</v>
      </c>
      <c r="T29" s="22">
        <f t="shared" si="11"/>
        <v>4</v>
      </c>
      <c r="U29" s="313">
        <f t="shared" si="13"/>
        <v>17.399999999999999</v>
      </c>
      <c r="V29" s="169">
        <v>1</v>
      </c>
      <c r="W29" s="24">
        <f t="shared" si="14"/>
        <v>18</v>
      </c>
      <c r="X29" s="24"/>
      <c r="Y29" s="24"/>
      <c r="Z29" s="24"/>
      <c r="AA29" s="24"/>
      <c r="AB29" s="328"/>
      <c r="AC29" s="318">
        <f t="shared" si="16"/>
        <v>36.4</v>
      </c>
    </row>
    <row r="30" spans="1:31" ht="15.75" thickBot="1" x14ac:dyDescent="0.3">
      <c r="A30" s="462" t="s">
        <v>22</v>
      </c>
      <c r="B30" s="463"/>
      <c r="C30" s="464"/>
      <c r="D30" s="465"/>
      <c r="E30" s="3"/>
      <c r="F30" s="5"/>
      <c r="G30" s="441" t="s">
        <v>22</v>
      </c>
      <c r="H30" s="16">
        <f>SUM(H31:H45)</f>
        <v>30</v>
      </c>
      <c r="I30" s="39">
        <f t="shared" ref="I30:P30" si="17">SUM(I31:I41)</f>
        <v>96</v>
      </c>
      <c r="J30" s="39">
        <f t="shared" si="17"/>
        <v>58</v>
      </c>
      <c r="K30" s="40">
        <f t="shared" si="17"/>
        <v>135</v>
      </c>
      <c r="L30" s="40">
        <f t="shared" si="17"/>
        <v>52</v>
      </c>
      <c r="M30" s="40">
        <f t="shared" si="17"/>
        <v>20</v>
      </c>
      <c r="N30" s="40">
        <f t="shared" si="17"/>
        <v>0</v>
      </c>
      <c r="O30" s="40">
        <f t="shared" si="17"/>
        <v>0</v>
      </c>
      <c r="P30" s="41">
        <f t="shared" si="17"/>
        <v>0</v>
      </c>
      <c r="Q30" s="16">
        <f>SUM(Q31:Q45)</f>
        <v>383</v>
      </c>
      <c r="R30" s="243"/>
      <c r="S30" s="244"/>
      <c r="T30" s="16">
        <f t="shared" ref="T30:AC30" si="18">SUM(T31:T45)</f>
        <v>30</v>
      </c>
      <c r="U30" s="16">
        <f t="shared" si="18"/>
        <v>48</v>
      </c>
      <c r="V30" s="16">
        <f t="shared" si="18"/>
        <v>65</v>
      </c>
      <c r="W30" s="16">
        <f t="shared" si="18"/>
        <v>68</v>
      </c>
      <c r="X30" s="16">
        <f t="shared" si="18"/>
        <v>41</v>
      </c>
      <c r="Y30" s="16">
        <f t="shared" si="18"/>
        <v>10</v>
      </c>
      <c r="Z30" s="16">
        <f t="shared" si="18"/>
        <v>0</v>
      </c>
      <c r="AA30" s="16">
        <f t="shared" si="18"/>
        <v>0</v>
      </c>
      <c r="AB30" s="16">
        <f t="shared" si="18"/>
        <v>0</v>
      </c>
      <c r="AC30" s="16">
        <f t="shared" si="18"/>
        <v>232</v>
      </c>
      <c r="AD30" s="180">
        <f>Q30-I30</f>
        <v>287</v>
      </c>
      <c r="AE30" s="180">
        <f>AC30-U30</f>
        <v>184</v>
      </c>
    </row>
    <row r="31" spans="1:31" ht="39.950000000000003" customHeight="1" x14ac:dyDescent="0.25">
      <c r="A31" s="418" t="s">
        <v>217</v>
      </c>
      <c r="B31" s="418" t="s">
        <v>10</v>
      </c>
      <c r="C31" s="218"/>
      <c r="D31" s="79" t="s">
        <v>257</v>
      </c>
      <c r="E31" s="62" t="s">
        <v>44</v>
      </c>
      <c r="F31" s="63" t="s">
        <v>48</v>
      </c>
      <c r="G31" s="442"/>
      <c r="H31" s="17">
        <v>2</v>
      </c>
      <c r="I31" s="27"/>
      <c r="J31" s="27"/>
      <c r="K31" s="28"/>
      <c r="L31" s="28">
        <v>30</v>
      </c>
      <c r="M31" s="28"/>
      <c r="N31" s="28"/>
      <c r="O31" s="28"/>
      <c r="P31" s="29"/>
      <c r="Q31" s="30">
        <f t="shared" ref="Q31:Q38" si="19">SUM(I31:P31)</f>
        <v>30</v>
      </c>
      <c r="R31" s="145">
        <v>1</v>
      </c>
      <c r="S31" s="146"/>
      <c r="T31" s="309">
        <f t="shared" ref="T31:T38" si="20">H31</f>
        <v>2</v>
      </c>
      <c r="U31" s="27"/>
      <c r="V31" s="27"/>
      <c r="W31" s="28"/>
      <c r="X31" s="28">
        <v>30</v>
      </c>
      <c r="Y31" s="28"/>
      <c r="Z31" s="28"/>
      <c r="AA31" s="28"/>
      <c r="AB31" s="29"/>
      <c r="AC31" s="175">
        <f t="shared" ref="AC31:AC38" si="21">SUM(U31:AB31)</f>
        <v>30</v>
      </c>
    </row>
    <row r="32" spans="1:31" ht="39.950000000000003" customHeight="1" thickBot="1" x14ac:dyDescent="0.3">
      <c r="A32" s="421"/>
      <c r="B32" s="419"/>
      <c r="C32" s="216"/>
      <c r="D32" s="78" t="s">
        <v>247</v>
      </c>
      <c r="E32" s="56" t="s">
        <v>44</v>
      </c>
      <c r="F32" s="61" t="s">
        <v>232</v>
      </c>
      <c r="G32" s="442"/>
      <c r="H32" s="305">
        <v>1</v>
      </c>
      <c r="I32" s="105"/>
      <c r="J32" s="105"/>
      <c r="K32" s="7">
        <v>15</v>
      </c>
      <c r="L32" s="7"/>
      <c r="M32" s="7"/>
      <c r="N32" s="7"/>
      <c r="O32" s="7"/>
      <c r="P32" s="36"/>
      <c r="Q32" s="306">
        <f t="shared" si="19"/>
        <v>15</v>
      </c>
      <c r="R32" s="147"/>
      <c r="S32" s="80"/>
      <c r="T32" s="309">
        <f t="shared" si="20"/>
        <v>1</v>
      </c>
      <c r="U32" s="339"/>
      <c r="V32" s="105"/>
      <c r="W32" s="7">
        <v>8</v>
      </c>
      <c r="X32" s="7"/>
      <c r="Y32" s="7"/>
      <c r="Z32" s="7"/>
      <c r="AA32" s="7"/>
      <c r="AB32" s="36"/>
      <c r="AC32" s="318">
        <f t="shared" si="21"/>
        <v>8</v>
      </c>
    </row>
    <row r="33" spans="1:31" ht="28.5" customHeight="1" x14ac:dyDescent="0.25">
      <c r="A33" s="453" t="s">
        <v>218</v>
      </c>
      <c r="B33" s="453" t="s">
        <v>219</v>
      </c>
      <c r="C33" s="220"/>
      <c r="D33" s="82" t="s">
        <v>11</v>
      </c>
      <c r="E33" s="58" t="s">
        <v>44</v>
      </c>
      <c r="F33" s="298" t="s">
        <v>212</v>
      </c>
      <c r="G33" s="442"/>
      <c r="H33" s="17">
        <v>3</v>
      </c>
      <c r="I33" s="94">
        <v>20</v>
      </c>
      <c r="J33" s="89">
        <v>2</v>
      </c>
      <c r="K33" s="28">
        <v>30</v>
      </c>
      <c r="L33" s="28"/>
      <c r="M33" s="28"/>
      <c r="N33" s="28"/>
      <c r="O33" s="28"/>
      <c r="P33" s="29"/>
      <c r="Q33" s="30">
        <f t="shared" si="19"/>
        <v>52</v>
      </c>
      <c r="R33" s="145"/>
      <c r="S33" s="146">
        <v>1</v>
      </c>
      <c r="T33" s="371">
        <f t="shared" si="20"/>
        <v>3</v>
      </c>
      <c r="U33" s="338">
        <f>0.5*I33</f>
        <v>10</v>
      </c>
      <c r="V33" s="89">
        <v>1</v>
      </c>
      <c r="W33" s="28">
        <f>0.5*K33</f>
        <v>15</v>
      </c>
      <c r="X33" s="28"/>
      <c r="Y33" s="28"/>
      <c r="Z33" s="28"/>
      <c r="AA33" s="28"/>
      <c r="AB33" s="97"/>
      <c r="AC33" s="318">
        <f t="shared" si="21"/>
        <v>26</v>
      </c>
    </row>
    <row r="34" spans="1:31" x14ac:dyDescent="0.25">
      <c r="A34" s="454"/>
      <c r="B34" s="454"/>
      <c r="C34" s="221"/>
      <c r="D34" s="83" t="s">
        <v>51</v>
      </c>
      <c r="E34" s="60" t="s">
        <v>44</v>
      </c>
      <c r="F34" s="300" t="s">
        <v>212</v>
      </c>
      <c r="G34" s="442"/>
      <c r="H34" s="374">
        <v>2</v>
      </c>
      <c r="I34" s="95">
        <v>20</v>
      </c>
      <c r="J34" s="105">
        <v>2</v>
      </c>
      <c r="K34" s="7"/>
      <c r="L34" s="7">
        <v>22</v>
      </c>
      <c r="M34" s="7"/>
      <c r="N34" s="7"/>
      <c r="O34" s="7"/>
      <c r="P34" s="36"/>
      <c r="Q34" s="375">
        <f t="shared" si="19"/>
        <v>44</v>
      </c>
      <c r="R34" s="147"/>
      <c r="S34" s="80">
        <v>1</v>
      </c>
      <c r="T34" s="374">
        <f t="shared" si="20"/>
        <v>2</v>
      </c>
      <c r="U34" s="312">
        <f t="shared" ref="U34:U35" si="22">0.5*I34</f>
        <v>10</v>
      </c>
      <c r="V34" s="105">
        <v>1</v>
      </c>
      <c r="W34" s="7"/>
      <c r="X34" s="7">
        <f>0.5*L34</f>
        <v>11</v>
      </c>
      <c r="Y34" s="7"/>
      <c r="Z34" s="7"/>
      <c r="AA34" s="7"/>
      <c r="AB34" s="98"/>
      <c r="AC34" s="318">
        <f t="shared" si="21"/>
        <v>22</v>
      </c>
    </row>
    <row r="35" spans="1:31" ht="29.25" thickBot="1" x14ac:dyDescent="0.3">
      <c r="A35" s="455"/>
      <c r="B35" s="455"/>
      <c r="C35" s="222"/>
      <c r="D35" s="84" t="s">
        <v>12</v>
      </c>
      <c r="E35" s="73" t="s">
        <v>46</v>
      </c>
      <c r="F35" s="299" t="s">
        <v>212</v>
      </c>
      <c r="G35" s="442"/>
      <c r="H35" s="22">
        <v>3</v>
      </c>
      <c r="I35" s="93">
        <v>20</v>
      </c>
      <c r="J35" s="88">
        <v>2</v>
      </c>
      <c r="K35" s="24">
        <v>30</v>
      </c>
      <c r="L35" s="24"/>
      <c r="M35" s="24"/>
      <c r="N35" s="24"/>
      <c r="O35" s="24"/>
      <c r="P35" s="25"/>
      <c r="Q35" s="26">
        <f t="shared" si="19"/>
        <v>52</v>
      </c>
      <c r="R35" s="148"/>
      <c r="S35" s="81">
        <v>1</v>
      </c>
      <c r="T35" s="22">
        <f t="shared" si="20"/>
        <v>3</v>
      </c>
      <c r="U35" s="317">
        <f t="shared" si="22"/>
        <v>10</v>
      </c>
      <c r="V35" s="88">
        <v>1</v>
      </c>
      <c r="W35" s="24">
        <f>0.5*K35</f>
        <v>15</v>
      </c>
      <c r="X35" s="24"/>
      <c r="Y35" s="24"/>
      <c r="Z35" s="24"/>
      <c r="AA35" s="24"/>
      <c r="AB35" s="328"/>
      <c r="AC35" s="176">
        <f t="shared" si="21"/>
        <v>26</v>
      </c>
    </row>
    <row r="36" spans="1:31" ht="57.75" thickBot="1" x14ac:dyDescent="0.3">
      <c r="A36" s="303" t="s">
        <v>220</v>
      </c>
      <c r="B36" s="369" t="s">
        <v>258</v>
      </c>
      <c r="C36" s="340"/>
      <c r="D36" s="341" t="s">
        <v>52</v>
      </c>
      <c r="E36" s="74" t="s">
        <v>46</v>
      </c>
      <c r="F36" s="302" t="s">
        <v>212</v>
      </c>
      <c r="G36" s="442"/>
      <c r="H36" s="310">
        <v>2</v>
      </c>
      <c r="I36" s="342"/>
      <c r="J36" s="342">
        <v>20</v>
      </c>
      <c r="K36" s="343"/>
      <c r="L36" s="343"/>
      <c r="M36" s="343">
        <v>20</v>
      </c>
      <c r="N36" s="343"/>
      <c r="O36" s="343"/>
      <c r="P36" s="344"/>
      <c r="Q36" s="51">
        <f t="shared" si="19"/>
        <v>40</v>
      </c>
      <c r="R36" s="345"/>
      <c r="S36" s="346">
        <v>1</v>
      </c>
      <c r="T36" s="373">
        <f t="shared" si="20"/>
        <v>2</v>
      </c>
      <c r="U36" s="386"/>
      <c r="V36" s="387">
        <f>0.5*J36</f>
        <v>10</v>
      </c>
      <c r="W36" s="388"/>
      <c r="X36" s="388"/>
      <c r="Y36" s="387">
        <f>0.5*M36</f>
        <v>10</v>
      </c>
      <c r="Z36" s="388"/>
      <c r="AA36" s="388"/>
      <c r="AB36" s="344"/>
      <c r="AC36" s="318">
        <f t="shared" si="21"/>
        <v>20</v>
      </c>
    </row>
    <row r="37" spans="1:31" ht="39.950000000000003" customHeight="1" x14ac:dyDescent="0.25">
      <c r="A37" s="439" t="s">
        <v>221</v>
      </c>
      <c r="B37" s="418" t="s">
        <v>259</v>
      </c>
      <c r="C37" s="223"/>
      <c r="D37" s="77" t="s">
        <v>50</v>
      </c>
      <c r="E37" s="4" t="s">
        <v>44</v>
      </c>
      <c r="F37" s="298" t="s">
        <v>212</v>
      </c>
      <c r="G37" s="442"/>
      <c r="H37" s="17">
        <v>3</v>
      </c>
      <c r="I37" s="142">
        <v>18</v>
      </c>
      <c r="J37" s="89">
        <v>2</v>
      </c>
      <c r="K37" s="28">
        <v>30</v>
      </c>
      <c r="L37" s="28"/>
      <c r="M37" s="19"/>
      <c r="N37" s="19"/>
      <c r="O37" s="19"/>
      <c r="P37" s="20"/>
      <c r="Q37" s="288">
        <f t="shared" si="19"/>
        <v>50</v>
      </c>
      <c r="R37" s="145"/>
      <c r="S37" s="146">
        <v>1</v>
      </c>
      <c r="T37" s="17">
        <f t="shared" si="20"/>
        <v>3</v>
      </c>
      <c r="U37" s="382">
        <f t="shared" ref="U37:U38" si="23">0.5*I37</f>
        <v>9</v>
      </c>
      <c r="V37" s="89">
        <v>1</v>
      </c>
      <c r="W37" s="191">
        <f t="shared" ref="W37:W38" si="24">0.5*K37</f>
        <v>15</v>
      </c>
      <c r="X37" s="28"/>
      <c r="Y37" s="28"/>
      <c r="Z37" s="28"/>
      <c r="AA37" s="28"/>
      <c r="AB37" s="20"/>
      <c r="AC37" s="372">
        <f t="shared" si="21"/>
        <v>25</v>
      </c>
    </row>
    <row r="38" spans="1:31" ht="39.950000000000003" customHeight="1" thickBot="1" x14ac:dyDescent="0.3">
      <c r="A38" s="485"/>
      <c r="B38" s="419"/>
      <c r="C38" s="224"/>
      <c r="D38" s="76" t="s">
        <v>27</v>
      </c>
      <c r="E38" s="73" t="s">
        <v>46</v>
      </c>
      <c r="F38" s="299" t="s">
        <v>212</v>
      </c>
      <c r="G38" s="442"/>
      <c r="H38" s="22">
        <v>3</v>
      </c>
      <c r="I38" s="143">
        <v>18</v>
      </c>
      <c r="J38" s="88">
        <v>2</v>
      </c>
      <c r="K38" s="24">
        <v>30</v>
      </c>
      <c r="L38" s="24"/>
      <c r="M38" s="24"/>
      <c r="N38" s="24"/>
      <c r="O38" s="24"/>
      <c r="P38" s="25"/>
      <c r="Q38" s="26">
        <f t="shared" si="19"/>
        <v>50</v>
      </c>
      <c r="R38" s="148"/>
      <c r="S38" s="81">
        <v>1</v>
      </c>
      <c r="T38" s="22">
        <f t="shared" si="20"/>
        <v>3</v>
      </c>
      <c r="U38" s="383">
        <f t="shared" si="23"/>
        <v>9</v>
      </c>
      <c r="V38" s="88">
        <v>1</v>
      </c>
      <c r="W38" s="192">
        <f t="shared" si="24"/>
        <v>15</v>
      </c>
      <c r="X38" s="24"/>
      <c r="Y38" s="24"/>
      <c r="Z38" s="24"/>
      <c r="AA38" s="24"/>
      <c r="AB38" s="25"/>
      <c r="AC38" s="176">
        <f t="shared" si="21"/>
        <v>25</v>
      </c>
    </row>
    <row r="39" spans="1:31" x14ac:dyDescent="0.25">
      <c r="A39" s="470" t="s">
        <v>276</v>
      </c>
      <c r="B39" s="472" t="s">
        <v>295</v>
      </c>
      <c r="C39" s="225"/>
      <c r="D39" s="99" t="s">
        <v>60</v>
      </c>
      <c r="E39" s="100" t="s">
        <v>44</v>
      </c>
      <c r="F39" s="258" t="s">
        <v>234</v>
      </c>
      <c r="G39" s="442"/>
      <c r="H39" s="34">
        <v>2</v>
      </c>
      <c r="I39" s="134"/>
      <c r="J39" s="125">
        <v>8</v>
      </c>
      <c r="K39" s="107"/>
      <c r="L39" s="28"/>
      <c r="M39" s="28"/>
      <c r="N39" s="28"/>
      <c r="O39" s="28"/>
      <c r="P39" s="97"/>
      <c r="Q39" s="30">
        <f t="shared" ref="Q39:Q45" si="25">SUM(I39:P39)</f>
        <v>8</v>
      </c>
      <c r="R39" s="145">
        <v>1</v>
      </c>
      <c r="S39" s="146">
        <v>1</v>
      </c>
      <c r="T39" s="17">
        <f t="shared" ref="T39:T45" si="26">H39</f>
        <v>2</v>
      </c>
      <c r="U39" s="134"/>
      <c r="V39" s="125">
        <f>J39</f>
        <v>8</v>
      </c>
      <c r="W39" s="107"/>
      <c r="X39" s="28"/>
      <c r="Y39" s="28"/>
      <c r="Z39" s="28"/>
      <c r="AA39" s="28"/>
      <c r="AB39" s="97"/>
      <c r="AC39" s="30">
        <f t="shared" ref="AC39:AC45" si="27">SUM(U39:AB39)</f>
        <v>8</v>
      </c>
    </row>
    <row r="40" spans="1:31" ht="45.75" thickBot="1" x14ac:dyDescent="0.3">
      <c r="A40" s="471"/>
      <c r="B40" s="473"/>
      <c r="C40" s="226" t="s">
        <v>167</v>
      </c>
      <c r="D40" s="101" t="s">
        <v>61</v>
      </c>
      <c r="E40" s="73" t="s">
        <v>46</v>
      </c>
      <c r="F40" s="253" t="s">
        <v>234</v>
      </c>
      <c r="G40" s="442"/>
      <c r="H40" s="34">
        <v>2</v>
      </c>
      <c r="I40" s="135"/>
      <c r="J40" s="126">
        <v>12</v>
      </c>
      <c r="K40" s="109"/>
      <c r="L40" s="7"/>
      <c r="M40" s="7"/>
      <c r="N40" s="7"/>
      <c r="O40" s="7"/>
      <c r="P40" s="98"/>
      <c r="Q40" s="375">
        <f t="shared" si="25"/>
        <v>12</v>
      </c>
      <c r="R40" s="147">
        <v>1</v>
      </c>
      <c r="S40" s="80">
        <v>1</v>
      </c>
      <c r="T40" s="374">
        <f t="shared" si="26"/>
        <v>2</v>
      </c>
      <c r="U40" s="135"/>
      <c r="V40" s="126">
        <f t="shared" ref="V40:V45" si="28">J40</f>
        <v>12</v>
      </c>
      <c r="W40" s="109"/>
      <c r="X40" s="7"/>
      <c r="Y40" s="7"/>
      <c r="Z40" s="7"/>
      <c r="AA40" s="7"/>
      <c r="AB40" s="98"/>
      <c r="AC40" s="375">
        <f t="shared" si="27"/>
        <v>12</v>
      </c>
    </row>
    <row r="41" spans="1:31" ht="15.75" customHeight="1" x14ac:dyDescent="0.25">
      <c r="A41" s="471"/>
      <c r="B41" s="473"/>
      <c r="C41" s="227"/>
      <c r="D41" s="101" t="s">
        <v>62</v>
      </c>
      <c r="E41" s="103" t="s">
        <v>44</v>
      </c>
      <c r="F41" s="253" t="s">
        <v>234</v>
      </c>
      <c r="G41" s="442"/>
      <c r="H41" s="34">
        <v>2</v>
      </c>
      <c r="I41" s="135"/>
      <c r="J41" s="126">
        <v>8</v>
      </c>
      <c r="K41" s="109"/>
      <c r="L41" s="7"/>
      <c r="M41" s="7"/>
      <c r="N41" s="7"/>
      <c r="O41" s="7"/>
      <c r="P41" s="98"/>
      <c r="Q41" s="375">
        <f t="shared" si="25"/>
        <v>8</v>
      </c>
      <c r="R41" s="147">
        <v>1</v>
      </c>
      <c r="S41" s="80">
        <v>1</v>
      </c>
      <c r="T41" s="374">
        <f t="shared" si="26"/>
        <v>2</v>
      </c>
      <c r="U41" s="135"/>
      <c r="V41" s="126">
        <f t="shared" si="28"/>
        <v>8</v>
      </c>
      <c r="W41" s="109"/>
      <c r="X41" s="7"/>
      <c r="Y41" s="7"/>
      <c r="Z41" s="7"/>
      <c r="AA41" s="7"/>
      <c r="AB41" s="98"/>
      <c r="AC41" s="375">
        <f t="shared" si="27"/>
        <v>8</v>
      </c>
    </row>
    <row r="42" spans="1:31" ht="25.5" x14ac:dyDescent="0.25">
      <c r="A42" s="471"/>
      <c r="B42" s="473"/>
      <c r="C42" s="228"/>
      <c r="D42" s="101" t="s">
        <v>63</v>
      </c>
      <c r="E42" s="103" t="s">
        <v>44</v>
      </c>
      <c r="F42" s="265" t="s">
        <v>234</v>
      </c>
      <c r="G42" s="443"/>
      <c r="H42" s="34">
        <v>1</v>
      </c>
      <c r="I42" s="135"/>
      <c r="J42" s="126">
        <v>4</v>
      </c>
      <c r="K42" s="109"/>
      <c r="L42" s="136"/>
      <c r="M42" s="136"/>
      <c r="N42" s="136"/>
      <c r="O42" s="136"/>
      <c r="P42" s="137"/>
      <c r="Q42" s="375">
        <f t="shared" si="25"/>
        <v>4</v>
      </c>
      <c r="R42" s="147">
        <v>1</v>
      </c>
      <c r="S42" s="80">
        <v>1</v>
      </c>
      <c r="T42" s="374">
        <f t="shared" si="26"/>
        <v>1</v>
      </c>
      <c r="U42" s="135"/>
      <c r="V42" s="126">
        <f t="shared" si="28"/>
        <v>4</v>
      </c>
      <c r="W42" s="109"/>
      <c r="X42" s="136"/>
      <c r="Y42" s="136"/>
      <c r="Z42" s="136"/>
      <c r="AA42" s="136"/>
      <c r="AB42" s="137"/>
      <c r="AC42" s="375">
        <f t="shared" si="27"/>
        <v>4</v>
      </c>
    </row>
    <row r="43" spans="1:31" ht="25.5" x14ac:dyDescent="0.25">
      <c r="A43" s="471"/>
      <c r="B43" s="473"/>
      <c r="C43" s="228"/>
      <c r="D43" s="101" t="s">
        <v>64</v>
      </c>
      <c r="E43" s="103" t="s">
        <v>44</v>
      </c>
      <c r="F43" s="265" t="s">
        <v>234</v>
      </c>
      <c r="G43" s="443"/>
      <c r="H43" s="34">
        <v>1</v>
      </c>
      <c r="I43" s="135"/>
      <c r="J43" s="126">
        <v>4</v>
      </c>
      <c r="K43" s="109"/>
      <c r="L43" s="136"/>
      <c r="M43" s="136"/>
      <c r="N43" s="136"/>
      <c r="O43" s="136"/>
      <c r="P43" s="137"/>
      <c r="Q43" s="375">
        <f t="shared" si="25"/>
        <v>4</v>
      </c>
      <c r="R43" s="147">
        <v>1</v>
      </c>
      <c r="S43" s="80">
        <v>1</v>
      </c>
      <c r="T43" s="374">
        <f t="shared" si="26"/>
        <v>1</v>
      </c>
      <c r="U43" s="135"/>
      <c r="V43" s="126">
        <f t="shared" si="28"/>
        <v>4</v>
      </c>
      <c r="W43" s="109"/>
      <c r="X43" s="136"/>
      <c r="Y43" s="136"/>
      <c r="Z43" s="136"/>
      <c r="AA43" s="136"/>
      <c r="AB43" s="137"/>
      <c r="AC43" s="375">
        <f t="shared" si="27"/>
        <v>4</v>
      </c>
    </row>
    <row r="44" spans="1:31" ht="45" x14ac:dyDescent="0.25">
      <c r="A44" s="471"/>
      <c r="B44" s="473"/>
      <c r="C44" s="226" t="s">
        <v>167</v>
      </c>
      <c r="D44" s="101" t="s">
        <v>67</v>
      </c>
      <c r="E44" s="103" t="s">
        <v>44</v>
      </c>
      <c r="F44" s="265" t="s">
        <v>234</v>
      </c>
      <c r="G44" s="443"/>
      <c r="H44" s="34">
        <v>2</v>
      </c>
      <c r="I44" s="135"/>
      <c r="J44" s="126">
        <v>12</v>
      </c>
      <c r="K44" s="109"/>
      <c r="L44" s="136"/>
      <c r="M44" s="136"/>
      <c r="N44" s="136"/>
      <c r="O44" s="136"/>
      <c r="P44" s="137"/>
      <c r="Q44" s="375">
        <f t="shared" si="25"/>
        <v>12</v>
      </c>
      <c r="R44" s="147">
        <v>1</v>
      </c>
      <c r="S44" s="80">
        <v>1</v>
      </c>
      <c r="T44" s="374">
        <f t="shared" si="26"/>
        <v>2</v>
      </c>
      <c r="U44" s="135"/>
      <c r="V44" s="126">
        <f t="shared" si="28"/>
        <v>12</v>
      </c>
      <c r="W44" s="109"/>
      <c r="X44" s="136"/>
      <c r="Y44" s="136"/>
      <c r="Z44" s="136"/>
      <c r="AA44" s="136"/>
      <c r="AB44" s="137"/>
      <c r="AC44" s="375">
        <f t="shared" si="27"/>
        <v>12</v>
      </c>
    </row>
    <row r="45" spans="1:31" ht="30.75" thickBot="1" x14ac:dyDescent="0.3">
      <c r="A45" s="471"/>
      <c r="B45" s="474"/>
      <c r="C45" s="226" t="s">
        <v>169</v>
      </c>
      <c r="D45" s="101" t="s">
        <v>70</v>
      </c>
      <c r="E45" s="103" t="s">
        <v>44</v>
      </c>
      <c r="F45" s="265" t="s">
        <v>234</v>
      </c>
      <c r="G45" s="443"/>
      <c r="H45" s="34">
        <v>1</v>
      </c>
      <c r="I45" s="141"/>
      <c r="J45" s="127">
        <v>2</v>
      </c>
      <c r="K45" s="111"/>
      <c r="L45" s="384"/>
      <c r="M45" s="384"/>
      <c r="N45" s="384"/>
      <c r="O45" s="384"/>
      <c r="P45" s="385"/>
      <c r="Q45" s="26">
        <f t="shared" si="25"/>
        <v>2</v>
      </c>
      <c r="R45" s="148">
        <v>1</v>
      </c>
      <c r="S45" s="81">
        <v>1</v>
      </c>
      <c r="T45" s="22">
        <f t="shared" si="26"/>
        <v>1</v>
      </c>
      <c r="U45" s="141"/>
      <c r="V45" s="127">
        <f t="shared" si="28"/>
        <v>2</v>
      </c>
      <c r="W45" s="111"/>
      <c r="X45" s="384"/>
      <c r="Y45" s="384"/>
      <c r="Z45" s="384"/>
      <c r="AA45" s="384"/>
      <c r="AB45" s="385"/>
      <c r="AC45" s="26">
        <f t="shared" si="27"/>
        <v>2</v>
      </c>
    </row>
    <row r="46" spans="1:31" ht="15.75" thickBot="1" x14ac:dyDescent="0.3">
      <c r="A46" s="430" t="s">
        <v>23</v>
      </c>
      <c r="B46" s="467"/>
      <c r="C46" s="467"/>
      <c r="D46" s="468"/>
      <c r="E46" s="468"/>
      <c r="F46" s="469"/>
      <c r="G46" s="426" t="s">
        <v>23</v>
      </c>
      <c r="H46" s="16">
        <f t="shared" ref="H46:Q46" si="29">SUM(H47:H63)</f>
        <v>30</v>
      </c>
      <c r="I46" s="16">
        <f t="shared" si="29"/>
        <v>86</v>
      </c>
      <c r="J46" s="16">
        <f t="shared" si="29"/>
        <v>87</v>
      </c>
      <c r="K46" s="16">
        <f t="shared" si="29"/>
        <v>60</v>
      </c>
      <c r="L46" s="16">
        <f t="shared" si="29"/>
        <v>30</v>
      </c>
      <c r="M46" s="16">
        <f t="shared" si="29"/>
        <v>44</v>
      </c>
      <c r="N46" s="16">
        <f t="shared" si="29"/>
        <v>20</v>
      </c>
      <c r="O46" s="16">
        <f t="shared" si="29"/>
        <v>0</v>
      </c>
      <c r="P46" s="16">
        <f t="shared" si="29"/>
        <v>0</v>
      </c>
      <c r="Q46" s="16">
        <f t="shared" si="29"/>
        <v>327</v>
      </c>
      <c r="R46" s="243"/>
      <c r="S46" s="244"/>
      <c r="T46" s="16">
        <f t="shared" ref="T46:AC46" si="30">SUM(T47:T63)</f>
        <v>30</v>
      </c>
      <c r="U46" s="16">
        <f t="shared" si="30"/>
        <v>43</v>
      </c>
      <c r="V46" s="16">
        <f t="shared" si="30"/>
        <v>83</v>
      </c>
      <c r="W46" s="16">
        <f t="shared" si="30"/>
        <v>30</v>
      </c>
      <c r="X46" s="16">
        <f t="shared" si="30"/>
        <v>30</v>
      </c>
      <c r="Y46" s="16">
        <f t="shared" si="30"/>
        <v>22</v>
      </c>
      <c r="Z46" s="16">
        <f t="shared" si="30"/>
        <v>20</v>
      </c>
      <c r="AA46" s="16">
        <f t="shared" si="30"/>
        <v>0</v>
      </c>
      <c r="AB46" s="16">
        <f t="shared" si="30"/>
        <v>0</v>
      </c>
      <c r="AC46" s="156">
        <f t="shared" si="30"/>
        <v>228</v>
      </c>
      <c r="AD46" s="180">
        <f>Q46-I46</f>
        <v>241</v>
      </c>
      <c r="AE46" s="180">
        <f>AC46-U46</f>
        <v>185</v>
      </c>
    </row>
    <row r="47" spans="1:31" ht="15" customHeight="1" thickBot="1" x14ac:dyDescent="0.3">
      <c r="A47" s="437" t="s">
        <v>222</v>
      </c>
      <c r="B47" s="418" t="s">
        <v>265</v>
      </c>
      <c r="C47" s="223"/>
      <c r="D47" s="79" t="s">
        <v>13</v>
      </c>
      <c r="E47" s="58" t="s">
        <v>44</v>
      </c>
      <c r="F47" s="59" t="s">
        <v>48</v>
      </c>
      <c r="G47" s="427"/>
      <c r="H47" s="17">
        <v>2</v>
      </c>
      <c r="I47" s="27"/>
      <c r="J47" s="27"/>
      <c r="K47" s="28"/>
      <c r="L47" s="28">
        <v>30</v>
      </c>
      <c r="M47" s="28"/>
      <c r="N47" s="28"/>
      <c r="O47" s="28"/>
      <c r="P47" s="29"/>
      <c r="Q47" s="361">
        <f t="shared" ref="Q47:Q53" si="31">SUM(I47:P47)</f>
        <v>30</v>
      </c>
      <c r="R47" s="145">
        <v>1</v>
      </c>
      <c r="S47" s="146"/>
      <c r="T47" s="359">
        <f t="shared" ref="T47:T53" si="32">H47</f>
        <v>2</v>
      </c>
      <c r="U47" s="27"/>
      <c r="V47" s="27"/>
      <c r="W47" s="28"/>
      <c r="X47" s="28">
        <v>30</v>
      </c>
      <c r="Y47" s="28"/>
      <c r="Z47" s="28"/>
      <c r="AA47" s="28"/>
      <c r="AB47" s="29"/>
      <c r="AC47" s="175">
        <f t="shared" ref="AC47:AC53" si="33">SUM(U47:AB47)</f>
        <v>30</v>
      </c>
    </row>
    <row r="48" spans="1:31" ht="28.5" x14ac:dyDescent="0.25">
      <c r="A48" s="484"/>
      <c r="B48" s="420"/>
      <c r="C48" s="297"/>
      <c r="D48" s="77" t="s">
        <v>249</v>
      </c>
      <c r="E48" s="4" t="s">
        <v>44</v>
      </c>
      <c r="F48" s="6" t="s">
        <v>232</v>
      </c>
      <c r="G48" s="427"/>
      <c r="H48" s="359">
        <v>1</v>
      </c>
      <c r="I48" s="18"/>
      <c r="J48" s="18"/>
      <c r="K48" s="19"/>
      <c r="L48" s="19"/>
      <c r="M48" s="19"/>
      <c r="N48" s="19">
        <v>20</v>
      </c>
      <c r="O48" s="19"/>
      <c r="P48" s="20"/>
      <c r="Q48" s="361">
        <f t="shared" si="31"/>
        <v>20</v>
      </c>
      <c r="R48" s="149"/>
      <c r="S48" s="172"/>
      <c r="T48" s="359">
        <f t="shared" si="32"/>
        <v>1</v>
      </c>
      <c r="U48" s="18"/>
      <c r="V48" s="18"/>
      <c r="W48" s="19"/>
      <c r="X48" s="19"/>
      <c r="Y48" s="19"/>
      <c r="Z48" s="19">
        <v>20</v>
      </c>
      <c r="AA48" s="19"/>
      <c r="AB48" s="20"/>
      <c r="AC48" s="175">
        <f t="shared" si="33"/>
        <v>20</v>
      </c>
    </row>
    <row r="49" spans="1:31" ht="43.5" thickBot="1" x14ac:dyDescent="0.3">
      <c r="A49" s="444"/>
      <c r="B49" s="421"/>
      <c r="C49" s="229" t="s">
        <v>210</v>
      </c>
      <c r="D49" s="78" t="s">
        <v>165</v>
      </c>
      <c r="E49" s="72" t="s">
        <v>46</v>
      </c>
      <c r="F49" s="61" t="s">
        <v>248</v>
      </c>
      <c r="G49" s="427"/>
      <c r="H49" s="360">
        <v>1</v>
      </c>
      <c r="I49" s="105"/>
      <c r="J49" s="105">
        <v>15</v>
      </c>
      <c r="K49" s="7"/>
      <c r="L49" s="7"/>
      <c r="M49" s="7"/>
      <c r="N49" s="7"/>
      <c r="O49" s="7"/>
      <c r="P49" s="36"/>
      <c r="Q49" s="361">
        <f t="shared" si="31"/>
        <v>15</v>
      </c>
      <c r="R49" s="147"/>
      <c r="S49" s="80"/>
      <c r="T49" s="359">
        <f t="shared" si="32"/>
        <v>1</v>
      </c>
      <c r="U49" s="105"/>
      <c r="V49" s="105">
        <v>15</v>
      </c>
      <c r="W49" s="7"/>
      <c r="X49" s="7"/>
      <c r="Y49" s="7"/>
      <c r="Z49" s="7"/>
      <c r="AA49" s="7"/>
      <c r="AB49" s="36"/>
      <c r="AC49" s="174">
        <f t="shared" si="33"/>
        <v>15</v>
      </c>
    </row>
    <row r="50" spans="1:31" ht="43.5" thickBot="1" x14ac:dyDescent="0.3">
      <c r="A50" s="438"/>
      <c r="B50" s="419"/>
      <c r="C50" s="224" t="s">
        <v>210</v>
      </c>
      <c r="D50" s="76" t="s">
        <v>72</v>
      </c>
      <c r="E50" s="38" t="s">
        <v>44</v>
      </c>
      <c r="F50" s="61" t="s">
        <v>248</v>
      </c>
      <c r="G50" s="427"/>
      <c r="H50" s="22">
        <v>2</v>
      </c>
      <c r="I50" s="93">
        <v>12</v>
      </c>
      <c r="J50" s="88">
        <v>2</v>
      </c>
      <c r="K50" s="24"/>
      <c r="L50" s="24"/>
      <c r="M50" s="24"/>
      <c r="N50" s="24"/>
      <c r="O50" s="24"/>
      <c r="P50" s="25"/>
      <c r="Q50" s="26">
        <f t="shared" si="31"/>
        <v>14</v>
      </c>
      <c r="R50" s="148"/>
      <c r="S50" s="81"/>
      <c r="T50" s="359">
        <f t="shared" si="32"/>
        <v>2</v>
      </c>
      <c r="U50" s="382">
        <f t="shared" ref="U50:U53" si="34">0.5*I50</f>
        <v>6</v>
      </c>
      <c r="V50" s="88">
        <v>1</v>
      </c>
      <c r="W50" s="24"/>
      <c r="X50" s="24"/>
      <c r="Y50" s="24"/>
      <c r="Z50" s="24"/>
      <c r="AA50" s="24"/>
      <c r="AB50" s="25"/>
      <c r="AC50" s="174">
        <f t="shared" si="33"/>
        <v>7</v>
      </c>
    </row>
    <row r="51" spans="1:31" ht="42.75" customHeight="1" x14ac:dyDescent="0.25">
      <c r="A51" s="437" t="s">
        <v>223</v>
      </c>
      <c r="B51" s="418" t="s">
        <v>260</v>
      </c>
      <c r="C51" s="301" t="s">
        <v>201</v>
      </c>
      <c r="D51" s="79" t="s">
        <v>57</v>
      </c>
      <c r="E51" s="62" t="s">
        <v>44</v>
      </c>
      <c r="F51" s="298" t="s">
        <v>212</v>
      </c>
      <c r="G51" s="427"/>
      <c r="H51" s="17">
        <v>3</v>
      </c>
      <c r="I51" s="142">
        <v>22</v>
      </c>
      <c r="J51" s="89">
        <v>2</v>
      </c>
      <c r="K51" s="28">
        <v>30</v>
      </c>
      <c r="L51" s="28"/>
      <c r="M51" s="28"/>
      <c r="N51" s="28"/>
      <c r="O51" s="28"/>
      <c r="P51" s="29"/>
      <c r="Q51" s="30">
        <f t="shared" si="31"/>
        <v>54</v>
      </c>
      <c r="R51" s="145"/>
      <c r="S51" s="146">
        <v>1</v>
      </c>
      <c r="T51" s="359">
        <f t="shared" si="32"/>
        <v>3</v>
      </c>
      <c r="U51" s="311">
        <f t="shared" si="34"/>
        <v>11</v>
      </c>
      <c r="V51" s="89">
        <v>1</v>
      </c>
      <c r="W51" s="191">
        <f t="shared" ref="W51:W52" si="35">0.5*K51</f>
        <v>15</v>
      </c>
      <c r="X51" s="28"/>
      <c r="Y51" s="28"/>
      <c r="Z51" s="28"/>
      <c r="AA51" s="28"/>
      <c r="AB51" s="97"/>
      <c r="AC51" s="174">
        <f t="shared" si="33"/>
        <v>27</v>
      </c>
    </row>
    <row r="52" spans="1:31" x14ac:dyDescent="0.25">
      <c r="A52" s="444"/>
      <c r="B52" s="421"/>
      <c r="C52" s="240"/>
      <c r="D52" s="78" t="s">
        <v>105</v>
      </c>
      <c r="E52" s="72" t="s">
        <v>46</v>
      </c>
      <c r="F52" s="300" t="s">
        <v>212</v>
      </c>
      <c r="G52" s="427"/>
      <c r="H52" s="360">
        <v>3</v>
      </c>
      <c r="I52" s="170">
        <v>22</v>
      </c>
      <c r="J52" s="105">
        <v>2</v>
      </c>
      <c r="K52" s="7">
        <v>30</v>
      </c>
      <c r="L52" s="7"/>
      <c r="M52" s="7"/>
      <c r="N52" s="7"/>
      <c r="O52" s="7"/>
      <c r="P52" s="36"/>
      <c r="Q52" s="361">
        <f t="shared" si="31"/>
        <v>54</v>
      </c>
      <c r="R52" s="147"/>
      <c r="S52" s="80">
        <v>1</v>
      </c>
      <c r="T52" s="359">
        <f t="shared" si="32"/>
        <v>3</v>
      </c>
      <c r="U52" s="315">
        <f t="shared" si="34"/>
        <v>11</v>
      </c>
      <c r="V52" s="105">
        <v>1</v>
      </c>
      <c r="W52" s="185">
        <f t="shared" si="35"/>
        <v>15</v>
      </c>
      <c r="X52" s="7"/>
      <c r="Y52" s="7"/>
      <c r="Z52" s="7"/>
      <c r="AA52" s="7"/>
      <c r="AB52" s="98"/>
      <c r="AC52" s="174">
        <f t="shared" si="33"/>
        <v>27</v>
      </c>
    </row>
    <row r="53" spans="1:31" ht="29.25" thickBot="1" x14ac:dyDescent="0.3">
      <c r="A53" s="438"/>
      <c r="B53" s="419"/>
      <c r="C53" s="230"/>
      <c r="D53" s="76" t="s">
        <v>106</v>
      </c>
      <c r="E53" s="74" t="s">
        <v>46</v>
      </c>
      <c r="F53" s="299" t="s">
        <v>212</v>
      </c>
      <c r="G53" s="427"/>
      <c r="H53" s="22">
        <v>4</v>
      </c>
      <c r="I53" s="93">
        <v>30</v>
      </c>
      <c r="J53" s="88">
        <v>2</v>
      </c>
      <c r="K53" s="24"/>
      <c r="L53" s="24"/>
      <c r="M53" s="24">
        <v>44</v>
      </c>
      <c r="N53" s="24"/>
      <c r="O53" s="24"/>
      <c r="P53" s="25"/>
      <c r="Q53" s="26">
        <f t="shared" si="31"/>
        <v>76</v>
      </c>
      <c r="R53" s="148"/>
      <c r="S53" s="81">
        <v>1</v>
      </c>
      <c r="T53" s="22">
        <f t="shared" si="32"/>
        <v>4</v>
      </c>
      <c r="U53" s="313">
        <f t="shared" si="34"/>
        <v>15</v>
      </c>
      <c r="V53" s="88">
        <v>1</v>
      </c>
      <c r="W53" s="24"/>
      <c r="X53" s="24"/>
      <c r="Y53" s="192">
        <f>0.5*M53</f>
        <v>22</v>
      </c>
      <c r="Z53" s="24"/>
      <c r="AA53" s="24"/>
      <c r="AB53" s="328"/>
      <c r="AC53" s="174">
        <f t="shared" si="33"/>
        <v>38</v>
      </c>
    </row>
    <row r="54" spans="1:31" ht="45" x14ac:dyDescent="0.25">
      <c r="A54" s="475" t="s">
        <v>277</v>
      </c>
      <c r="B54" s="478" t="s">
        <v>301</v>
      </c>
      <c r="C54" s="231" t="s">
        <v>167</v>
      </c>
      <c r="D54" s="99" t="s">
        <v>65</v>
      </c>
      <c r="E54" s="100" t="s">
        <v>44</v>
      </c>
      <c r="F54" s="258" t="s">
        <v>234</v>
      </c>
      <c r="G54" s="427"/>
      <c r="H54" s="200">
        <v>2</v>
      </c>
      <c r="I54" s="135"/>
      <c r="J54" s="126">
        <v>10</v>
      </c>
      <c r="K54" s="109"/>
      <c r="L54" s="136"/>
      <c r="M54" s="136"/>
      <c r="N54" s="136"/>
      <c r="O54" s="136"/>
      <c r="P54" s="137"/>
      <c r="Q54" s="201">
        <f t="shared" ref="Q54:Q63" si="36">SUM(I54:P54)</f>
        <v>10</v>
      </c>
      <c r="R54" s="145">
        <v>1</v>
      </c>
      <c r="S54" s="146">
        <v>1</v>
      </c>
      <c r="T54" s="197">
        <f t="shared" ref="T54:T63" si="37">H54</f>
        <v>2</v>
      </c>
      <c r="U54" s="138"/>
      <c r="V54" s="139">
        <f>J54</f>
        <v>10</v>
      </c>
      <c r="W54" s="140"/>
      <c r="X54" s="389"/>
      <c r="Y54" s="389"/>
      <c r="Z54" s="389"/>
      <c r="AA54" s="389"/>
      <c r="AB54" s="390"/>
      <c r="AC54" s="21">
        <f t="shared" ref="AC54:AC63" si="38">SUM(U54:AB54)</f>
        <v>10</v>
      </c>
    </row>
    <row r="55" spans="1:31" ht="45" x14ac:dyDescent="0.25">
      <c r="A55" s="476"/>
      <c r="B55" s="466"/>
      <c r="C55" s="226" t="s">
        <v>167</v>
      </c>
      <c r="D55" s="101" t="s">
        <v>66</v>
      </c>
      <c r="E55" s="103" t="s">
        <v>44</v>
      </c>
      <c r="F55" s="253" t="s">
        <v>234</v>
      </c>
      <c r="G55" s="427"/>
      <c r="H55" s="200">
        <v>1</v>
      </c>
      <c r="I55" s="135"/>
      <c r="J55" s="126">
        <v>6</v>
      </c>
      <c r="K55" s="109"/>
      <c r="L55" s="136"/>
      <c r="M55" s="136"/>
      <c r="N55" s="136"/>
      <c r="O55" s="136"/>
      <c r="P55" s="137"/>
      <c r="Q55" s="201">
        <f t="shared" si="36"/>
        <v>6</v>
      </c>
      <c r="R55" s="147">
        <v>1</v>
      </c>
      <c r="S55" s="80">
        <v>1</v>
      </c>
      <c r="T55" s="197">
        <f t="shared" si="37"/>
        <v>1</v>
      </c>
      <c r="U55" s="135"/>
      <c r="V55" s="126">
        <f t="shared" ref="V55:V63" si="39">J55</f>
        <v>6</v>
      </c>
      <c r="W55" s="109"/>
      <c r="X55" s="136"/>
      <c r="Y55" s="136"/>
      <c r="Z55" s="136"/>
      <c r="AA55" s="136"/>
      <c r="AB55" s="137"/>
      <c r="AC55" s="201">
        <f t="shared" si="38"/>
        <v>6</v>
      </c>
    </row>
    <row r="56" spans="1:31" ht="25.5" x14ac:dyDescent="0.25">
      <c r="A56" s="476"/>
      <c r="B56" s="466"/>
      <c r="C56" s="228"/>
      <c r="D56" s="101" t="s">
        <v>68</v>
      </c>
      <c r="E56" s="103" t="s">
        <v>44</v>
      </c>
      <c r="F56" s="253" t="s">
        <v>234</v>
      </c>
      <c r="G56" s="427"/>
      <c r="H56" s="200">
        <v>2</v>
      </c>
      <c r="I56" s="135"/>
      <c r="J56" s="126">
        <v>10</v>
      </c>
      <c r="K56" s="109"/>
      <c r="L56" s="136"/>
      <c r="M56" s="136"/>
      <c r="N56" s="136"/>
      <c r="O56" s="136"/>
      <c r="P56" s="137"/>
      <c r="Q56" s="201">
        <f t="shared" ref="Q56:Q57" si="40">SUM(I56:P56)</f>
        <v>10</v>
      </c>
      <c r="R56" s="147">
        <v>1</v>
      </c>
      <c r="S56" s="80">
        <v>1</v>
      </c>
      <c r="T56" s="197">
        <f t="shared" ref="T56:T57" si="41">H56</f>
        <v>2</v>
      </c>
      <c r="U56" s="135"/>
      <c r="V56" s="126">
        <f t="shared" si="39"/>
        <v>10</v>
      </c>
      <c r="W56" s="109"/>
      <c r="X56" s="136"/>
      <c r="Y56" s="136"/>
      <c r="Z56" s="136"/>
      <c r="AA56" s="136"/>
      <c r="AB56" s="137"/>
      <c r="AC56" s="21">
        <f t="shared" ref="AC56:AC57" si="42">SUM(U56:AB56)</f>
        <v>10</v>
      </c>
    </row>
    <row r="57" spans="1:31" ht="30" x14ac:dyDescent="0.25">
      <c r="A57" s="476"/>
      <c r="B57" s="466"/>
      <c r="C57" s="226" t="s">
        <v>168</v>
      </c>
      <c r="D57" s="101" t="s">
        <v>69</v>
      </c>
      <c r="E57" s="103" t="s">
        <v>44</v>
      </c>
      <c r="F57" s="253" t="s">
        <v>234</v>
      </c>
      <c r="G57" s="427"/>
      <c r="H57" s="200">
        <v>1</v>
      </c>
      <c r="I57" s="135"/>
      <c r="J57" s="126">
        <v>4</v>
      </c>
      <c r="K57" s="109"/>
      <c r="L57" s="136"/>
      <c r="M57" s="136"/>
      <c r="N57" s="136"/>
      <c r="O57" s="136"/>
      <c r="P57" s="137"/>
      <c r="Q57" s="201">
        <f t="shared" si="40"/>
        <v>4</v>
      </c>
      <c r="R57" s="147">
        <v>1</v>
      </c>
      <c r="S57" s="80">
        <v>1</v>
      </c>
      <c r="T57" s="197">
        <f t="shared" si="41"/>
        <v>1</v>
      </c>
      <c r="U57" s="135"/>
      <c r="V57" s="126">
        <f t="shared" si="39"/>
        <v>4</v>
      </c>
      <c r="W57" s="109"/>
      <c r="X57" s="136"/>
      <c r="Y57" s="136"/>
      <c r="Z57" s="136"/>
      <c r="AA57" s="136"/>
      <c r="AB57" s="137"/>
      <c r="AC57" s="21">
        <f t="shared" si="42"/>
        <v>4</v>
      </c>
    </row>
    <row r="58" spans="1:31" ht="15.75" thickBot="1" x14ac:dyDescent="0.3">
      <c r="A58" s="476"/>
      <c r="B58" s="466"/>
      <c r="C58" s="228"/>
      <c r="D58" s="101" t="s">
        <v>71</v>
      </c>
      <c r="E58" s="103" t="s">
        <v>44</v>
      </c>
      <c r="F58" s="253" t="s">
        <v>234</v>
      </c>
      <c r="G58" s="427"/>
      <c r="H58" s="210">
        <v>1</v>
      </c>
      <c r="I58" s="135"/>
      <c r="J58" s="126">
        <v>4</v>
      </c>
      <c r="K58" s="109"/>
      <c r="L58" s="136"/>
      <c r="M58" s="136"/>
      <c r="N58" s="136"/>
      <c r="O58" s="136"/>
      <c r="P58" s="137"/>
      <c r="Q58" s="211">
        <f t="shared" ref="Q58" si="43">SUM(I58:P58)</f>
        <v>4</v>
      </c>
      <c r="R58" s="147">
        <v>1</v>
      </c>
      <c r="S58" s="80">
        <v>1</v>
      </c>
      <c r="T58" s="210">
        <f t="shared" ref="T58" si="44">H58</f>
        <v>1</v>
      </c>
      <c r="U58" s="135"/>
      <c r="V58" s="126">
        <f t="shared" si="39"/>
        <v>4</v>
      </c>
      <c r="W58" s="109"/>
      <c r="X58" s="136"/>
      <c r="Y58" s="136"/>
      <c r="Z58" s="136"/>
      <c r="AA58" s="136"/>
      <c r="AB58" s="137"/>
      <c r="AC58" s="51">
        <f t="shared" ref="AC58" si="45">SUM(U58:AB58)</f>
        <v>4</v>
      </c>
    </row>
    <row r="59" spans="1:31" ht="30" x14ac:dyDescent="0.25">
      <c r="A59" s="476"/>
      <c r="B59" s="466" t="s">
        <v>302</v>
      </c>
      <c r="C59" s="226" t="s">
        <v>170</v>
      </c>
      <c r="D59" s="101" t="s">
        <v>76</v>
      </c>
      <c r="E59" s="103" t="s">
        <v>44</v>
      </c>
      <c r="F59" s="253" t="s">
        <v>234</v>
      </c>
      <c r="G59" s="427"/>
      <c r="H59" s="210">
        <v>1</v>
      </c>
      <c r="I59" s="108"/>
      <c r="J59" s="126">
        <v>6</v>
      </c>
      <c r="K59" s="109"/>
      <c r="L59" s="7"/>
      <c r="M59" s="7"/>
      <c r="N59" s="7"/>
      <c r="O59" s="7"/>
      <c r="P59" s="36"/>
      <c r="Q59" s="211">
        <f t="shared" si="36"/>
        <v>6</v>
      </c>
      <c r="R59" s="147">
        <v>1</v>
      </c>
      <c r="S59" s="80">
        <v>1</v>
      </c>
      <c r="T59" s="210">
        <f t="shared" si="37"/>
        <v>1</v>
      </c>
      <c r="U59" s="108"/>
      <c r="V59" s="126">
        <f t="shared" si="39"/>
        <v>6</v>
      </c>
      <c r="W59" s="109"/>
      <c r="X59" s="7"/>
      <c r="Y59" s="7"/>
      <c r="Z59" s="19"/>
      <c r="AA59" s="19"/>
      <c r="AB59" s="20"/>
      <c r="AC59" s="30">
        <f t="shared" si="38"/>
        <v>6</v>
      </c>
    </row>
    <row r="60" spans="1:31" ht="30" x14ac:dyDescent="0.25">
      <c r="A60" s="476"/>
      <c r="B60" s="454"/>
      <c r="C60" s="226" t="s">
        <v>170</v>
      </c>
      <c r="D60" s="101" t="s">
        <v>77</v>
      </c>
      <c r="E60" s="103" t="s">
        <v>44</v>
      </c>
      <c r="F60" s="253" t="s">
        <v>234</v>
      </c>
      <c r="G60" s="427"/>
      <c r="H60" s="34">
        <v>2</v>
      </c>
      <c r="I60" s="108"/>
      <c r="J60" s="126">
        <v>8</v>
      </c>
      <c r="K60" s="109"/>
      <c r="L60" s="7"/>
      <c r="M60" s="7"/>
      <c r="N60" s="7"/>
      <c r="O60" s="7"/>
      <c r="P60" s="36"/>
      <c r="Q60" s="37">
        <f t="shared" si="36"/>
        <v>8</v>
      </c>
      <c r="R60" s="147">
        <v>1</v>
      </c>
      <c r="S60" s="80">
        <v>1</v>
      </c>
      <c r="T60" s="50">
        <f t="shared" si="37"/>
        <v>2</v>
      </c>
      <c r="U60" s="108"/>
      <c r="V60" s="126">
        <f t="shared" si="39"/>
        <v>8</v>
      </c>
      <c r="W60" s="109"/>
      <c r="X60" s="7"/>
      <c r="Y60" s="7"/>
      <c r="Z60" s="7"/>
      <c r="AA60" s="7"/>
      <c r="AB60" s="36"/>
      <c r="AC60" s="37">
        <f t="shared" si="38"/>
        <v>8</v>
      </c>
    </row>
    <row r="61" spans="1:31" x14ac:dyDescent="0.25">
      <c r="A61" s="476"/>
      <c r="B61" s="454"/>
      <c r="C61" s="228"/>
      <c r="D61" s="101" t="s">
        <v>79</v>
      </c>
      <c r="E61" s="103" t="s">
        <v>44</v>
      </c>
      <c r="F61" s="253" t="s">
        <v>234</v>
      </c>
      <c r="G61" s="427"/>
      <c r="H61" s="34">
        <v>1</v>
      </c>
      <c r="I61" s="108"/>
      <c r="J61" s="126">
        <v>6</v>
      </c>
      <c r="K61" s="109"/>
      <c r="L61" s="7"/>
      <c r="M61" s="7"/>
      <c r="N61" s="7"/>
      <c r="O61" s="7"/>
      <c r="P61" s="36"/>
      <c r="Q61" s="37">
        <f t="shared" si="36"/>
        <v>6</v>
      </c>
      <c r="R61" s="147">
        <v>1</v>
      </c>
      <c r="S61" s="80">
        <v>1</v>
      </c>
      <c r="T61" s="50">
        <f t="shared" si="37"/>
        <v>1</v>
      </c>
      <c r="U61" s="108"/>
      <c r="V61" s="126">
        <f t="shared" si="39"/>
        <v>6</v>
      </c>
      <c r="W61" s="109"/>
      <c r="X61" s="7"/>
      <c r="Y61" s="7"/>
      <c r="Z61" s="7"/>
      <c r="AA61" s="7"/>
      <c r="AB61" s="36"/>
      <c r="AC61" s="37">
        <f t="shared" si="38"/>
        <v>6</v>
      </c>
    </row>
    <row r="62" spans="1:31" ht="30" x14ac:dyDescent="0.25">
      <c r="A62" s="476"/>
      <c r="B62" s="454"/>
      <c r="C62" s="226" t="s">
        <v>170</v>
      </c>
      <c r="D62" s="101" t="s">
        <v>80</v>
      </c>
      <c r="E62" s="72" t="s">
        <v>46</v>
      </c>
      <c r="F62" s="265" t="s">
        <v>234</v>
      </c>
      <c r="G62" s="427"/>
      <c r="H62" s="34">
        <v>2</v>
      </c>
      <c r="I62" s="108"/>
      <c r="J62" s="126">
        <v>6</v>
      </c>
      <c r="K62" s="109"/>
      <c r="L62" s="7"/>
      <c r="M62" s="7"/>
      <c r="N62" s="7"/>
      <c r="O62" s="7"/>
      <c r="P62" s="36"/>
      <c r="Q62" s="37">
        <f t="shared" si="36"/>
        <v>6</v>
      </c>
      <c r="R62" s="147">
        <v>1</v>
      </c>
      <c r="S62" s="80">
        <v>1</v>
      </c>
      <c r="T62" s="50">
        <f t="shared" si="37"/>
        <v>2</v>
      </c>
      <c r="U62" s="108"/>
      <c r="V62" s="126">
        <f t="shared" si="39"/>
        <v>6</v>
      </c>
      <c r="W62" s="109"/>
      <c r="X62" s="7"/>
      <c r="Y62" s="7"/>
      <c r="Z62" s="7"/>
      <c r="AA62" s="7"/>
      <c r="AB62" s="36"/>
      <c r="AC62" s="37">
        <f t="shared" si="38"/>
        <v>6</v>
      </c>
    </row>
    <row r="63" spans="1:31" ht="30.75" thickBot="1" x14ac:dyDescent="0.3">
      <c r="A63" s="477"/>
      <c r="B63" s="455"/>
      <c r="C63" s="232" t="s">
        <v>171</v>
      </c>
      <c r="D63" s="104" t="s">
        <v>81</v>
      </c>
      <c r="E63" s="106" t="s">
        <v>44</v>
      </c>
      <c r="F63" s="265" t="s">
        <v>234</v>
      </c>
      <c r="G63" s="427"/>
      <c r="H63" s="22">
        <v>1</v>
      </c>
      <c r="I63" s="110"/>
      <c r="J63" s="127">
        <v>4</v>
      </c>
      <c r="K63" s="111"/>
      <c r="L63" s="24"/>
      <c r="M63" s="24"/>
      <c r="N63" s="24"/>
      <c r="O63" s="24"/>
      <c r="P63" s="25"/>
      <c r="Q63" s="26">
        <f t="shared" si="36"/>
        <v>4</v>
      </c>
      <c r="R63" s="148">
        <v>1</v>
      </c>
      <c r="S63" s="81">
        <v>1</v>
      </c>
      <c r="T63" s="50">
        <f t="shared" si="37"/>
        <v>1</v>
      </c>
      <c r="U63" s="110"/>
      <c r="V63" s="126">
        <f t="shared" si="39"/>
        <v>4</v>
      </c>
      <c r="W63" s="111"/>
      <c r="X63" s="24"/>
      <c r="Y63" s="24"/>
      <c r="Z63" s="24"/>
      <c r="AA63" s="24"/>
      <c r="AB63" s="25"/>
      <c r="AC63" s="26">
        <f t="shared" si="38"/>
        <v>4</v>
      </c>
    </row>
    <row r="64" spans="1:31" ht="15.75" thickBot="1" x14ac:dyDescent="0.3">
      <c r="A64" s="430" t="s">
        <v>24</v>
      </c>
      <c r="B64" s="431"/>
      <c r="C64" s="431"/>
      <c r="D64" s="431"/>
      <c r="E64" s="431"/>
      <c r="F64" s="432"/>
      <c r="G64" s="426" t="s">
        <v>24</v>
      </c>
      <c r="H64" s="16">
        <f t="shared" ref="H64:Q64" si="46">SUM(H65:H90)</f>
        <v>30</v>
      </c>
      <c r="I64" s="16">
        <f t="shared" si="46"/>
        <v>0</v>
      </c>
      <c r="J64" s="16">
        <f t="shared" si="46"/>
        <v>178</v>
      </c>
      <c r="K64" s="16">
        <f t="shared" si="46"/>
        <v>0</v>
      </c>
      <c r="L64" s="16">
        <f t="shared" si="46"/>
        <v>30</v>
      </c>
      <c r="M64" s="16">
        <f t="shared" si="46"/>
        <v>80</v>
      </c>
      <c r="N64" s="16">
        <f t="shared" si="46"/>
        <v>20</v>
      </c>
      <c r="O64" s="16">
        <f t="shared" si="46"/>
        <v>0</v>
      </c>
      <c r="P64" s="16">
        <f t="shared" si="46"/>
        <v>0</v>
      </c>
      <c r="Q64" s="16">
        <f t="shared" si="46"/>
        <v>308</v>
      </c>
      <c r="R64" s="243"/>
      <c r="S64" s="244"/>
      <c r="T64" s="16">
        <f t="shared" ref="T64:AC64" si="47">SUM(T65:T90)</f>
        <v>30</v>
      </c>
      <c r="U64" s="16">
        <f t="shared" si="47"/>
        <v>0</v>
      </c>
      <c r="V64" s="16">
        <f t="shared" si="47"/>
        <v>163</v>
      </c>
      <c r="W64" s="16">
        <f t="shared" si="47"/>
        <v>0</v>
      </c>
      <c r="X64" s="16">
        <f t="shared" si="47"/>
        <v>15</v>
      </c>
      <c r="Y64" s="16">
        <f t="shared" si="47"/>
        <v>40</v>
      </c>
      <c r="Z64" s="16">
        <f t="shared" si="47"/>
        <v>10</v>
      </c>
      <c r="AA64" s="16">
        <f t="shared" si="47"/>
        <v>0</v>
      </c>
      <c r="AB64" s="16">
        <f t="shared" si="47"/>
        <v>0</v>
      </c>
      <c r="AC64" s="16">
        <f t="shared" si="47"/>
        <v>228</v>
      </c>
      <c r="AD64" s="180">
        <f>Q64-I64</f>
        <v>308</v>
      </c>
      <c r="AE64" s="180">
        <f>AC64-U64</f>
        <v>228</v>
      </c>
    </row>
    <row r="65" spans="1:29" ht="45" customHeight="1" thickBot="1" x14ac:dyDescent="0.3">
      <c r="A65" s="439" t="s">
        <v>225</v>
      </c>
      <c r="B65" s="439" t="s">
        <v>266</v>
      </c>
      <c r="C65" s="229"/>
      <c r="D65" s="79" t="s">
        <v>243</v>
      </c>
      <c r="E65" s="62" t="s">
        <v>44</v>
      </c>
      <c r="F65" s="63" t="s">
        <v>48</v>
      </c>
      <c r="G65" s="427"/>
      <c r="H65" s="360">
        <v>2</v>
      </c>
      <c r="I65" s="35"/>
      <c r="J65" s="35"/>
      <c r="K65" s="7"/>
      <c r="L65" s="7">
        <v>30</v>
      </c>
      <c r="M65" s="7"/>
      <c r="N65" s="7"/>
      <c r="O65" s="28"/>
      <c r="P65" s="29"/>
      <c r="Q65" s="30">
        <f t="shared" ref="Q65:Q68" si="48">SUM(I65:P65)</f>
        <v>30</v>
      </c>
      <c r="R65" s="145">
        <v>1</v>
      </c>
      <c r="S65" s="146"/>
      <c r="T65" s="17">
        <f t="shared" ref="T65:T68" si="49">H65</f>
        <v>2</v>
      </c>
      <c r="U65" s="391"/>
      <c r="V65" s="392"/>
      <c r="W65" s="48"/>
      <c r="X65" s="393">
        <f>0.5*L65</f>
        <v>15</v>
      </c>
      <c r="Y65" s="48"/>
      <c r="Z65" s="48"/>
      <c r="AA65" s="48"/>
      <c r="AB65" s="49"/>
      <c r="AC65" s="175">
        <f t="shared" ref="AC65:AC68" si="50">SUM(U65:AB65)</f>
        <v>15</v>
      </c>
    </row>
    <row r="66" spans="1:29" ht="28.5" x14ac:dyDescent="0.25">
      <c r="A66" s="435"/>
      <c r="B66" s="435"/>
      <c r="C66" s="229"/>
      <c r="D66" s="78" t="s">
        <v>250</v>
      </c>
      <c r="E66" s="60" t="s">
        <v>44</v>
      </c>
      <c r="F66" s="61" t="s">
        <v>232</v>
      </c>
      <c r="G66" s="427"/>
      <c r="H66" s="360">
        <v>1</v>
      </c>
      <c r="I66" s="35"/>
      <c r="J66" s="35"/>
      <c r="K66" s="7"/>
      <c r="L66" s="7"/>
      <c r="M66" s="7"/>
      <c r="N66" s="7">
        <v>20</v>
      </c>
      <c r="O66" s="7"/>
      <c r="P66" s="36"/>
      <c r="Q66" s="361">
        <f t="shared" si="48"/>
        <v>20</v>
      </c>
      <c r="R66" s="147"/>
      <c r="S66" s="80"/>
      <c r="T66" s="360">
        <f>H66</f>
        <v>1</v>
      </c>
      <c r="U66" s="395"/>
      <c r="V66" s="35"/>
      <c r="W66" s="7"/>
      <c r="X66" s="7"/>
      <c r="Y66" s="7"/>
      <c r="Z66" s="185">
        <f>0.5*N66</f>
        <v>10</v>
      </c>
      <c r="AA66" s="7"/>
      <c r="AB66" s="98"/>
      <c r="AC66" s="175">
        <f t="shared" si="50"/>
        <v>10</v>
      </c>
    </row>
    <row r="67" spans="1:29" ht="45" x14ac:dyDescent="0.25">
      <c r="A67" s="435"/>
      <c r="B67" s="435"/>
      <c r="C67" s="229" t="s">
        <v>173</v>
      </c>
      <c r="D67" s="78" t="s">
        <v>73</v>
      </c>
      <c r="E67" s="72" t="s">
        <v>46</v>
      </c>
      <c r="F67" s="348" t="s">
        <v>212</v>
      </c>
      <c r="G67" s="427"/>
      <c r="H67" s="360">
        <v>2</v>
      </c>
      <c r="I67" s="35"/>
      <c r="J67" s="35"/>
      <c r="K67" s="7"/>
      <c r="L67" s="7"/>
      <c r="M67" s="7">
        <v>40</v>
      </c>
      <c r="N67" s="7"/>
      <c r="O67" s="7"/>
      <c r="P67" s="36"/>
      <c r="Q67" s="361">
        <f t="shared" si="48"/>
        <v>40</v>
      </c>
      <c r="R67" s="147"/>
      <c r="S67" s="80">
        <v>1</v>
      </c>
      <c r="T67" s="360">
        <f t="shared" ref="T67" si="51">H67</f>
        <v>2</v>
      </c>
      <c r="U67" s="395"/>
      <c r="V67" s="35"/>
      <c r="W67" s="7"/>
      <c r="X67" s="7"/>
      <c r="Y67" s="185">
        <f t="shared" ref="Y67:Y68" si="52">0.5*M67</f>
        <v>20</v>
      </c>
      <c r="Z67" s="7"/>
      <c r="AA67" s="7"/>
      <c r="AB67" s="98"/>
      <c r="AC67" s="174">
        <f t="shared" ref="AC67" si="53">SUM(U67:AB67)</f>
        <v>20</v>
      </c>
    </row>
    <row r="68" spans="1:29" ht="29.25" thickBot="1" x14ac:dyDescent="0.3">
      <c r="A68" s="440"/>
      <c r="B68" s="445"/>
      <c r="C68" s="233"/>
      <c r="D68" s="76" t="s">
        <v>18</v>
      </c>
      <c r="E68" s="73" t="s">
        <v>46</v>
      </c>
      <c r="F68" s="349" t="s">
        <v>212</v>
      </c>
      <c r="G68" s="427"/>
      <c r="H68" s="22">
        <v>3</v>
      </c>
      <c r="I68" s="23"/>
      <c r="J68" s="23">
        <v>30</v>
      </c>
      <c r="K68" s="24"/>
      <c r="L68" s="24"/>
      <c r="M68" s="24">
        <v>40</v>
      </c>
      <c r="N68" s="24"/>
      <c r="O68" s="24"/>
      <c r="P68" s="25"/>
      <c r="Q68" s="26">
        <f t="shared" si="48"/>
        <v>70</v>
      </c>
      <c r="R68" s="148"/>
      <c r="S68" s="81">
        <v>1</v>
      </c>
      <c r="T68" s="22">
        <f t="shared" si="49"/>
        <v>3</v>
      </c>
      <c r="U68" s="171"/>
      <c r="V68" s="192">
        <f>0.5*J68</f>
        <v>15</v>
      </c>
      <c r="W68" s="24"/>
      <c r="X68" s="24"/>
      <c r="Y68" s="192">
        <f t="shared" si="52"/>
        <v>20</v>
      </c>
      <c r="Z68" s="24"/>
      <c r="AA68" s="24"/>
      <c r="AB68" s="328"/>
      <c r="AC68" s="176">
        <f t="shared" si="50"/>
        <v>35</v>
      </c>
    </row>
    <row r="69" spans="1:29" ht="45" customHeight="1" x14ac:dyDescent="0.25">
      <c r="A69" s="490" t="s">
        <v>278</v>
      </c>
      <c r="B69" s="488" t="s">
        <v>310</v>
      </c>
      <c r="C69" s="231" t="s">
        <v>170</v>
      </c>
      <c r="D69" s="99" t="s">
        <v>78</v>
      </c>
      <c r="E69" s="100" t="s">
        <v>44</v>
      </c>
      <c r="F69" s="258" t="s">
        <v>234</v>
      </c>
      <c r="G69" s="427"/>
      <c r="H69" s="200">
        <v>1</v>
      </c>
      <c r="I69" s="108"/>
      <c r="J69" s="126">
        <v>8</v>
      </c>
      <c r="K69" s="109"/>
      <c r="L69" s="7"/>
      <c r="M69" s="7"/>
      <c r="N69" s="7"/>
      <c r="O69" s="7"/>
      <c r="P69" s="29"/>
      <c r="Q69" s="30">
        <f t="shared" ref="Q69" si="54">SUM(I69:P69)</f>
        <v>8</v>
      </c>
      <c r="R69" s="145">
        <v>1</v>
      </c>
      <c r="S69" s="146">
        <v>1</v>
      </c>
      <c r="T69" s="17">
        <f t="shared" ref="T69:T90" si="55">H69</f>
        <v>1</v>
      </c>
      <c r="U69" s="394"/>
      <c r="V69" s="139">
        <f>J69</f>
        <v>8</v>
      </c>
      <c r="W69" s="140"/>
      <c r="X69" s="19"/>
      <c r="Y69" s="19"/>
      <c r="Z69" s="19"/>
      <c r="AA69" s="19"/>
      <c r="AB69" s="20"/>
      <c r="AC69" s="201">
        <f t="shared" ref="AC69:AC90" si="56">SUM(U69:AB69)</f>
        <v>8</v>
      </c>
    </row>
    <row r="70" spans="1:29" ht="45" customHeight="1" x14ac:dyDescent="0.25">
      <c r="A70" s="443"/>
      <c r="B70" s="489"/>
      <c r="C70" s="228"/>
      <c r="D70" s="101" t="s">
        <v>284</v>
      </c>
      <c r="E70" s="103" t="s">
        <v>44</v>
      </c>
      <c r="F70" s="253" t="s">
        <v>234</v>
      </c>
      <c r="G70" s="427"/>
      <c r="H70" s="200">
        <v>1</v>
      </c>
      <c r="I70" s="108"/>
      <c r="J70" s="126">
        <v>10</v>
      </c>
      <c r="K70" s="109"/>
      <c r="L70" s="7"/>
      <c r="M70" s="7"/>
      <c r="N70" s="7"/>
      <c r="O70" s="7"/>
      <c r="P70" s="36"/>
      <c r="Q70" s="201">
        <f t="shared" ref="Q70" si="57">SUM(I70:P70)</f>
        <v>10</v>
      </c>
      <c r="R70" s="147">
        <v>1</v>
      </c>
      <c r="S70" s="80">
        <v>1</v>
      </c>
      <c r="T70" s="200">
        <f t="shared" ref="T70" si="58">H70</f>
        <v>1</v>
      </c>
      <c r="U70" s="108"/>
      <c r="V70" s="126">
        <f t="shared" ref="V70:V90" si="59">J70</f>
        <v>10</v>
      </c>
      <c r="W70" s="109"/>
      <c r="X70" s="7"/>
      <c r="Y70" s="7"/>
      <c r="Z70" s="7"/>
      <c r="AA70" s="7"/>
      <c r="AB70" s="36"/>
      <c r="AC70" s="201">
        <f t="shared" ref="AC70" si="60">SUM(U70:AB70)</f>
        <v>10</v>
      </c>
    </row>
    <row r="71" spans="1:29" x14ac:dyDescent="0.25">
      <c r="A71" s="443"/>
      <c r="B71" s="466" t="s">
        <v>311</v>
      </c>
      <c r="C71" s="234"/>
      <c r="D71" s="101" t="s">
        <v>82</v>
      </c>
      <c r="E71" s="102"/>
      <c r="F71" s="253" t="s">
        <v>234</v>
      </c>
      <c r="G71" s="427"/>
      <c r="H71" s="200"/>
      <c r="I71" s="126"/>
      <c r="J71" s="126"/>
      <c r="K71" s="109"/>
      <c r="L71" s="7"/>
      <c r="M71" s="7"/>
      <c r="N71" s="7"/>
      <c r="O71" s="7"/>
      <c r="P71" s="36"/>
      <c r="Q71" s="201">
        <f t="shared" ref="Q71" si="61">SUM(I71:P71)</f>
        <v>0</v>
      </c>
      <c r="R71" s="147"/>
      <c r="S71" s="80"/>
      <c r="T71" s="200">
        <f t="shared" ref="T71:T75" si="62">H71</f>
        <v>0</v>
      </c>
      <c r="U71" s="126"/>
      <c r="V71" s="126">
        <f t="shared" si="59"/>
        <v>0</v>
      </c>
      <c r="W71" s="109"/>
      <c r="X71" s="7"/>
      <c r="Y71" s="7"/>
      <c r="Z71" s="7"/>
      <c r="AA71" s="7"/>
      <c r="AB71" s="36"/>
      <c r="AC71" s="201">
        <f t="shared" ref="AC71:AC75" si="63">SUM(U71:AB71)</f>
        <v>0</v>
      </c>
    </row>
    <row r="72" spans="1:29" ht="25.5" x14ac:dyDescent="0.25">
      <c r="A72" s="443"/>
      <c r="B72" s="487"/>
      <c r="C72" s="228"/>
      <c r="D72" s="101" t="s">
        <v>83</v>
      </c>
      <c r="E72" s="102" t="s">
        <v>44</v>
      </c>
      <c r="F72" s="253" t="s">
        <v>234</v>
      </c>
      <c r="G72" s="427"/>
      <c r="H72" s="200">
        <v>1</v>
      </c>
      <c r="I72" s="108"/>
      <c r="J72" s="126">
        <v>6</v>
      </c>
      <c r="K72" s="109"/>
      <c r="L72" s="7"/>
      <c r="M72" s="7"/>
      <c r="N72" s="7"/>
      <c r="O72" s="7"/>
      <c r="P72" s="36"/>
      <c r="Q72" s="201">
        <f>SUM(I72:P72)</f>
        <v>6</v>
      </c>
      <c r="R72" s="147">
        <v>1</v>
      </c>
      <c r="S72" s="80">
        <v>1</v>
      </c>
      <c r="T72" s="200">
        <f t="shared" si="62"/>
        <v>1</v>
      </c>
      <c r="U72" s="108"/>
      <c r="V72" s="126">
        <f t="shared" si="59"/>
        <v>6</v>
      </c>
      <c r="W72" s="109"/>
      <c r="X72" s="7"/>
      <c r="Y72" s="7"/>
      <c r="Z72" s="7"/>
      <c r="AA72" s="7"/>
      <c r="AB72" s="36"/>
      <c r="AC72" s="201">
        <f t="shared" si="63"/>
        <v>6</v>
      </c>
    </row>
    <row r="73" spans="1:29" ht="25.5" x14ac:dyDescent="0.25">
      <c r="A73" s="443"/>
      <c r="B73" s="487"/>
      <c r="C73" s="228"/>
      <c r="D73" s="101" t="s">
        <v>84</v>
      </c>
      <c r="E73" s="102" t="s">
        <v>44</v>
      </c>
      <c r="F73" s="253" t="s">
        <v>234</v>
      </c>
      <c r="G73" s="427"/>
      <c r="H73" s="200">
        <v>1</v>
      </c>
      <c r="I73" s="108"/>
      <c r="J73" s="126">
        <v>4</v>
      </c>
      <c r="K73" s="109"/>
      <c r="L73" s="7"/>
      <c r="M73" s="7"/>
      <c r="N73" s="7"/>
      <c r="O73" s="7"/>
      <c r="P73" s="36"/>
      <c r="Q73" s="201">
        <f>SUM(I73:P73)</f>
        <v>4</v>
      </c>
      <c r="R73" s="147">
        <v>1</v>
      </c>
      <c r="S73" s="80">
        <v>1</v>
      </c>
      <c r="T73" s="200">
        <f t="shared" si="62"/>
        <v>1</v>
      </c>
      <c r="U73" s="108"/>
      <c r="V73" s="126">
        <f t="shared" si="59"/>
        <v>4</v>
      </c>
      <c r="W73" s="109"/>
      <c r="X73" s="7"/>
      <c r="Y73" s="7"/>
      <c r="Z73" s="7"/>
      <c r="AA73" s="7"/>
      <c r="AB73" s="36"/>
      <c r="AC73" s="201">
        <f t="shared" si="63"/>
        <v>4</v>
      </c>
    </row>
    <row r="74" spans="1:29" x14ac:dyDescent="0.25">
      <c r="A74" s="443"/>
      <c r="B74" s="487"/>
      <c r="C74" s="228"/>
      <c r="D74" s="101" t="s">
        <v>85</v>
      </c>
      <c r="E74" s="72" t="s">
        <v>46</v>
      </c>
      <c r="F74" s="253" t="s">
        <v>234</v>
      </c>
      <c r="G74" s="427"/>
      <c r="H74" s="200">
        <v>1</v>
      </c>
      <c r="I74" s="108"/>
      <c r="J74" s="126">
        <v>6</v>
      </c>
      <c r="K74" s="109"/>
      <c r="L74" s="7"/>
      <c r="M74" s="7"/>
      <c r="N74" s="7"/>
      <c r="O74" s="7"/>
      <c r="P74" s="36"/>
      <c r="Q74" s="201">
        <f>SUM(I74:P74)</f>
        <v>6</v>
      </c>
      <c r="R74" s="147">
        <v>1</v>
      </c>
      <c r="S74" s="80">
        <v>1</v>
      </c>
      <c r="T74" s="200">
        <f t="shared" si="62"/>
        <v>1</v>
      </c>
      <c r="U74" s="108"/>
      <c r="V74" s="126">
        <f t="shared" si="59"/>
        <v>6</v>
      </c>
      <c r="W74" s="109"/>
      <c r="X74" s="7"/>
      <c r="Y74" s="7"/>
      <c r="Z74" s="7"/>
      <c r="AA74" s="7"/>
      <c r="AB74" s="36"/>
      <c r="AC74" s="201">
        <f t="shared" si="63"/>
        <v>6</v>
      </c>
    </row>
    <row r="75" spans="1:29" x14ac:dyDescent="0.25">
      <c r="A75" s="443"/>
      <c r="B75" s="487"/>
      <c r="C75" s="234"/>
      <c r="D75" s="101" t="s">
        <v>86</v>
      </c>
      <c r="E75" s="102"/>
      <c r="F75" s="253" t="s">
        <v>234</v>
      </c>
      <c r="G75" s="427"/>
      <c r="H75" s="200"/>
      <c r="I75" s="126"/>
      <c r="J75" s="126"/>
      <c r="K75" s="109"/>
      <c r="L75" s="7"/>
      <c r="M75" s="7"/>
      <c r="N75" s="7"/>
      <c r="O75" s="7"/>
      <c r="P75" s="36"/>
      <c r="Q75" s="201">
        <f>SUM(I75:P75)</f>
        <v>0</v>
      </c>
      <c r="R75" s="147"/>
      <c r="S75" s="80"/>
      <c r="T75" s="200">
        <f t="shared" si="62"/>
        <v>0</v>
      </c>
      <c r="U75" s="126"/>
      <c r="V75" s="126">
        <f t="shared" si="59"/>
        <v>0</v>
      </c>
      <c r="W75" s="109"/>
      <c r="X75" s="7"/>
      <c r="Y75" s="7"/>
      <c r="Z75" s="7"/>
      <c r="AA75" s="7"/>
      <c r="AB75" s="36"/>
      <c r="AC75" s="201">
        <f t="shared" si="63"/>
        <v>0</v>
      </c>
    </row>
    <row r="76" spans="1:29" ht="45" x14ac:dyDescent="0.25">
      <c r="A76" s="443"/>
      <c r="B76" s="489" t="s">
        <v>312</v>
      </c>
      <c r="C76" s="226" t="s">
        <v>167</v>
      </c>
      <c r="D76" s="101" t="s">
        <v>87</v>
      </c>
      <c r="E76" s="173" t="s">
        <v>44</v>
      </c>
      <c r="F76" s="253" t="s">
        <v>234</v>
      </c>
      <c r="G76" s="427"/>
      <c r="H76" s="200">
        <v>1</v>
      </c>
      <c r="I76" s="135"/>
      <c r="J76" s="126">
        <v>4</v>
      </c>
      <c r="K76" s="109"/>
      <c r="L76" s="35"/>
      <c r="M76" s="7"/>
      <c r="N76" s="7"/>
      <c r="O76" s="7"/>
      <c r="P76" s="36"/>
      <c r="Q76" s="201">
        <f t="shared" ref="Q76:Q90" si="64">SUM(I76:P76)</f>
        <v>4</v>
      </c>
      <c r="R76" s="147">
        <v>1</v>
      </c>
      <c r="S76" s="80">
        <v>1</v>
      </c>
      <c r="T76" s="200">
        <f t="shared" si="55"/>
        <v>1</v>
      </c>
      <c r="U76" s="135"/>
      <c r="V76" s="126">
        <f t="shared" si="59"/>
        <v>4</v>
      </c>
      <c r="W76" s="109"/>
      <c r="X76" s="35"/>
      <c r="Y76" s="7"/>
      <c r="Z76" s="7"/>
      <c r="AA76" s="7"/>
      <c r="AB76" s="36"/>
      <c r="AC76" s="201">
        <f t="shared" si="56"/>
        <v>4</v>
      </c>
    </row>
    <row r="77" spans="1:29" ht="45" x14ac:dyDescent="0.25">
      <c r="A77" s="443"/>
      <c r="B77" s="489"/>
      <c r="C77" s="226" t="s">
        <v>167</v>
      </c>
      <c r="D77" s="101" t="s">
        <v>88</v>
      </c>
      <c r="E77" s="173" t="s">
        <v>44</v>
      </c>
      <c r="F77" s="253" t="s">
        <v>234</v>
      </c>
      <c r="G77" s="427"/>
      <c r="H77" s="34">
        <v>1</v>
      </c>
      <c r="I77" s="135"/>
      <c r="J77" s="126">
        <v>2</v>
      </c>
      <c r="K77" s="109"/>
      <c r="L77" s="35"/>
      <c r="M77" s="7"/>
      <c r="N77" s="7"/>
      <c r="O77" s="7"/>
      <c r="P77" s="36"/>
      <c r="Q77" s="37">
        <f t="shared" si="64"/>
        <v>2</v>
      </c>
      <c r="R77" s="147">
        <v>1</v>
      </c>
      <c r="S77" s="80">
        <v>1</v>
      </c>
      <c r="T77" s="50">
        <f t="shared" si="55"/>
        <v>1</v>
      </c>
      <c r="U77" s="135"/>
      <c r="V77" s="126">
        <f t="shared" si="59"/>
        <v>2</v>
      </c>
      <c r="W77" s="109"/>
      <c r="X77" s="35"/>
      <c r="Y77" s="7"/>
      <c r="Z77" s="7"/>
      <c r="AA77" s="7"/>
      <c r="AB77" s="36"/>
      <c r="AC77" s="37">
        <f t="shared" si="56"/>
        <v>2</v>
      </c>
    </row>
    <row r="78" spans="1:29" ht="45" x14ac:dyDescent="0.25">
      <c r="A78" s="443"/>
      <c r="B78" s="489"/>
      <c r="C78" s="226" t="s">
        <v>166</v>
      </c>
      <c r="D78" s="101" t="s">
        <v>89</v>
      </c>
      <c r="E78" s="173" t="s">
        <v>44</v>
      </c>
      <c r="F78" s="253" t="s">
        <v>234</v>
      </c>
      <c r="G78" s="427"/>
      <c r="H78" s="34">
        <v>1</v>
      </c>
      <c r="I78" s="135"/>
      <c r="J78" s="126">
        <v>2</v>
      </c>
      <c r="K78" s="109"/>
      <c r="L78" s="35"/>
      <c r="M78" s="7"/>
      <c r="N78" s="7"/>
      <c r="O78" s="7"/>
      <c r="P78" s="36"/>
      <c r="Q78" s="37">
        <f t="shared" si="64"/>
        <v>2</v>
      </c>
      <c r="R78" s="147">
        <v>1</v>
      </c>
      <c r="S78" s="80">
        <v>1</v>
      </c>
      <c r="T78" s="50">
        <f t="shared" si="55"/>
        <v>1</v>
      </c>
      <c r="U78" s="135"/>
      <c r="V78" s="126">
        <f t="shared" si="59"/>
        <v>2</v>
      </c>
      <c r="W78" s="109"/>
      <c r="X78" s="35"/>
      <c r="Y78" s="7"/>
      <c r="Z78" s="7"/>
      <c r="AA78" s="7"/>
      <c r="AB78" s="36"/>
      <c r="AC78" s="37">
        <f t="shared" si="56"/>
        <v>2</v>
      </c>
    </row>
    <row r="79" spans="1:29" ht="45" x14ac:dyDescent="0.25">
      <c r="A79" s="443"/>
      <c r="B79" s="489"/>
      <c r="C79" s="226" t="s">
        <v>167</v>
      </c>
      <c r="D79" s="101" t="s">
        <v>90</v>
      </c>
      <c r="E79" s="173" t="s">
        <v>44</v>
      </c>
      <c r="F79" s="253" t="s">
        <v>234</v>
      </c>
      <c r="G79" s="427"/>
      <c r="H79" s="34">
        <v>1</v>
      </c>
      <c r="I79" s="135"/>
      <c r="J79" s="126">
        <v>4</v>
      </c>
      <c r="K79" s="109"/>
      <c r="L79" s="35"/>
      <c r="M79" s="7"/>
      <c r="N79" s="7"/>
      <c r="O79" s="7"/>
      <c r="P79" s="36"/>
      <c r="Q79" s="37">
        <f t="shared" si="64"/>
        <v>4</v>
      </c>
      <c r="R79" s="147">
        <v>1</v>
      </c>
      <c r="S79" s="80">
        <v>1</v>
      </c>
      <c r="T79" s="50">
        <f t="shared" si="55"/>
        <v>1</v>
      </c>
      <c r="U79" s="135"/>
      <c r="V79" s="126">
        <f t="shared" si="59"/>
        <v>4</v>
      </c>
      <c r="W79" s="109"/>
      <c r="X79" s="35"/>
      <c r="Y79" s="7"/>
      <c r="Z79" s="7"/>
      <c r="AA79" s="7"/>
      <c r="AB79" s="36"/>
      <c r="AC79" s="37">
        <f t="shared" si="56"/>
        <v>4</v>
      </c>
    </row>
    <row r="80" spans="1:29" ht="45" x14ac:dyDescent="0.25">
      <c r="A80" s="443"/>
      <c r="B80" s="489"/>
      <c r="C80" s="226" t="s">
        <v>167</v>
      </c>
      <c r="D80" s="101" t="s">
        <v>91</v>
      </c>
      <c r="E80" s="173" t="s">
        <v>44</v>
      </c>
      <c r="F80" s="253" t="s">
        <v>234</v>
      </c>
      <c r="G80" s="427"/>
      <c r="H80" s="34">
        <v>1</v>
      </c>
      <c r="I80" s="135"/>
      <c r="J80" s="126">
        <v>6</v>
      </c>
      <c r="K80" s="109"/>
      <c r="L80" s="35"/>
      <c r="M80" s="7"/>
      <c r="N80" s="7"/>
      <c r="O80" s="7"/>
      <c r="P80" s="36"/>
      <c r="Q80" s="37">
        <f t="shared" si="64"/>
        <v>6</v>
      </c>
      <c r="R80" s="147">
        <v>1</v>
      </c>
      <c r="S80" s="80">
        <v>1</v>
      </c>
      <c r="T80" s="50">
        <f t="shared" si="55"/>
        <v>1</v>
      </c>
      <c r="U80" s="135"/>
      <c r="V80" s="126">
        <f t="shared" si="59"/>
        <v>6</v>
      </c>
      <c r="W80" s="109"/>
      <c r="X80" s="35"/>
      <c r="Y80" s="7"/>
      <c r="Z80" s="7"/>
      <c r="AA80" s="7"/>
      <c r="AB80" s="36"/>
      <c r="AC80" s="37">
        <f t="shared" si="56"/>
        <v>6</v>
      </c>
    </row>
    <row r="81" spans="1:31" ht="45" x14ac:dyDescent="0.25">
      <c r="A81" s="443"/>
      <c r="B81" s="489"/>
      <c r="C81" s="226" t="s">
        <v>167</v>
      </c>
      <c r="D81" s="101" t="s">
        <v>92</v>
      </c>
      <c r="E81" s="206" t="s">
        <v>46</v>
      </c>
      <c r="F81" s="253" t="s">
        <v>234</v>
      </c>
      <c r="G81" s="427"/>
      <c r="H81" s="34">
        <v>2</v>
      </c>
      <c r="I81" s="135"/>
      <c r="J81" s="126">
        <v>26</v>
      </c>
      <c r="K81" s="109"/>
      <c r="L81" s="35"/>
      <c r="M81" s="7"/>
      <c r="N81" s="7"/>
      <c r="O81" s="7"/>
      <c r="P81" s="36"/>
      <c r="Q81" s="37">
        <f t="shared" si="64"/>
        <v>26</v>
      </c>
      <c r="R81" s="147">
        <v>1</v>
      </c>
      <c r="S81" s="80">
        <v>1</v>
      </c>
      <c r="T81" s="50">
        <f t="shared" si="55"/>
        <v>2</v>
      </c>
      <c r="U81" s="135"/>
      <c r="V81" s="126">
        <f t="shared" si="59"/>
        <v>26</v>
      </c>
      <c r="W81" s="109"/>
      <c r="X81" s="35"/>
      <c r="Y81" s="7"/>
      <c r="Z81" s="7"/>
      <c r="AA81" s="7"/>
      <c r="AB81" s="36"/>
      <c r="AC81" s="37">
        <f t="shared" si="56"/>
        <v>26</v>
      </c>
    </row>
    <row r="82" spans="1:31" ht="45" x14ac:dyDescent="0.25">
      <c r="A82" s="443"/>
      <c r="B82" s="489"/>
      <c r="C82" s="226" t="s">
        <v>167</v>
      </c>
      <c r="D82" s="101" t="s">
        <v>93</v>
      </c>
      <c r="E82" s="173" t="s">
        <v>44</v>
      </c>
      <c r="F82" s="253" t="s">
        <v>234</v>
      </c>
      <c r="G82" s="427"/>
      <c r="H82" s="34">
        <v>1</v>
      </c>
      <c r="I82" s="135"/>
      <c r="J82" s="126">
        <v>10</v>
      </c>
      <c r="K82" s="109"/>
      <c r="L82" s="35"/>
      <c r="M82" s="7"/>
      <c r="N82" s="7"/>
      <c r="O82" s="7"/>
      <c r="P82" s="36"/>
      <c r="Q82" s="37">
        <f t="shared" si="64"/>
        <v>10</v>
      </c>
      <c r="R82" s="147">
        <v>1</v>
      </c>
      <c r="S82" s="80">
        <v>1</v>
      </c>
      <c r="T82" s="50">
        <f t="shared" si="55"/>
        <v>1</v>
      </c>
      <c r="U82" s="135"/>
      <c r="V82" s="126">
        <f t="shared" si="59"/>
        <v>10</v>
      </c>
      <c r="W82" s="109"/>
      <c r="X82" s="35"/>
      <c r="Y82" s="7"/>
      <c r="Z82" s="7"/>
      <c r="AA82" s="7"/>
      <c r="AB82" s="36"/>
      <c r="AC82" s="37">
        <f t="shared" si="56"/>
        <v>10</v>
      </c>
    </row>
    <row r="83" spans="1:31" ht="45" x14ac:dyDescent="0.25">
      <c r="A83" s="443"/>
      <c r="B83" s="489"/>
      <c r="C83" s="226" t="s">
        <v>167</v>
      </c>
      <c r="D83" s="101" t="s">
        <v>94</v>
      </c>
      <c r="E83" s="173" t="s">
        <v>44</v>
      </c>
      <c r="F83" s="253" t="s">
        <v>234</v>
      </c>
      <c r="G83" s="427"/>
      <c r="H83" s="34">
        <v>1</v>
      </c>
      <c r="I83" s="135"/>
      <c r="J83" s="126">
        <v>10</v>
      </c>
      <c r="K83" s="109"/>
      <c r="L83" s="35"/>
      <c r="M83" s="7"/>
      <c r="N83" s="7"/>
      <c r="O83" s="7"/>
      <c r="P83" s="36"/>
      <c r="Q83" s="37">
        <f t="shared" si="64"/>
        <v>10</v>
      </c>
      <c r="R83" s="147">
        <v>1</v>
      </c>
      <c r="S83" s="80">
        <v>1</v>
      </c>
      <c r="T83" s="50">
        <f t="shared" si="55"/>
        <v>1</v>
      </c>
      <c r="U83" s="135"/>
      <c r="V83" s="126">
        <f t="shared" si="59"/>
        <v>10</v>
      </c>
      <c r="W83" s="109"/>
      <c r="X83" s="35"/>
      <c r="Y83" s="7"/>
      <c r="Z83" s="7"/>
      <c r="AA83" s="7"/>
      <c r="AB83" s="36"/>
      <c r="AC83" s="37">
        <f t="shared" si="56"/>
        <v>10</v>
      </c>
    </row>
    <row r="84" spans="1:31" ht="38.25" x14ac:dyDescent="0.25">
      <c r="A84" s="443"/>
      <c r="B84" s="489"/>
      <c r="C84" s="226" t="s">
        <v>172</v>
      </c>
      <c r="D84" s="101" t="s">
        <v>95</v>
      </c>
      <c r="E84" s="173" t="s">
        <v>44</v>
      </c>
      <c r="F84" s="253" t="s">
        <v>234</v>
      </c>
      <c r="G84" s="427"/>
      <c r="H84" s="34">
        <v>1</v>
      </c>
      <c r="I84" s="135"/>
      <c r="J84" s="126">
        <v>8</v>
      </c>
      <c r="K84" s="109"/>
      <c r="L84" s="35"/>
      <c r="M84" s="7"/>
      <c r="N84" s="7"/>
      <c r="O84" s="7"/>
      <c r="P84" s="36"/>
      <c r="Q84" s="37">
        <f t="shared" si="64"/>
        <v>8</v>
      </c>
      <c r="R84" s="147">
        <v>1</v>
      </c>
      <c r="S84" s="80">
        <v>1</v>
      </c>
      <c r="T84" s="50">
        <f t="shared" si="55"/>
        <v>1</v>
      </c>
      <c r="U84" s="135"/>
      <c r="V84" s="126">
        <f t="shared" si="59"/>
        <v>8</v>
      </c>
      <c r="W84" s="109"/>
      <c r="X84" s="35"/>
      <c r="Y84" s="7"/>
      <c r="Z84" s="7"/>
      <c r="AA84" s="7"/>
      <c r="AB84" s="36"/>
      <c r="AC84" s="37">
        <f t="shared" si="56"/>
        <v>8</v>
      </c>
    </row>
    <row r="85" spans="1:31" ht="38.25" x14ac:dyDescent="0.25">
      <c r="A85" s="443"/>
      <c r="B85" s="489"/>
      <c r="C85" s="226" t="s">
        <v>168</v>
      </c>
      <c r="D85" s="101" t="s">
        <v>96</v>
      </c>
      <c r="E85" s="173" t="s">
        <v>44</v>
      </c>
      <c r="F85" s="253" t="s">
        <v>234</v>
      </c>
      <c r="G85" s="427"/>
      <c r="H85" s="34">
        <v>1</v>
      </c>
      <c r="I85" s="135"/>
      <c r="J85" s="126">
        <v>6</v>
      </c>
      <c r="K85" s="109"/>
      <c r="L85" s="35"/>
      <c r="M85" s="7"/>
      <c r="N85" s="7"/>
      <c r="O85" s="7"/>
      <c r="P85" s="36"/>
      <c r="Q85" s="37">
        <f t="shared" si="64"/>
        <v>6</v>
      </c>
      <c r="R85" s="147">
        <v>1</v>
      </c>
      <c r="S85" s="80">
        <v>1</v>
      </c>
      <c r="T85" s="50">
        <f t="shared" si="55"/>
        <v>1</v>
      </c>
      <c r="U85" s="135"/>
      <c r="V85" s="126">
        <f t="shared" si="59"/>
        <v>6</v>
      </c>
      <c r="W85" s="109"/>
      <c r="X85" s="35"/>
      <c r="Y85" s="7"/>
      <c r="Z85" s="7"/>
      <c r="AA85" s="7"/>
      <c r="AB85" s="36"/>
      <c r="AC85" s="37">
        <f t="shared" si="56"/>
        <v>6</v>
      </c>
    </row>
    <row r="86" spans="1:31" ht="45" x14ac:dyDescent="0.25">
      <c r="A86" s="443"/>
      <c r="B86" s="489"/>
      <c r="C86" s="226" t="s">
        <v>167</v>
      </c>
      <c r="D86" s="101" t="s">
        <v>97</v>
      </c>
      <c r="E86" s="206" t="s">
        <v>46</v>
      </c>
      <c r="F86" s="253" t="s">
        <v>234</v>
      </c>
      <c r="G86" s="427"/>
      <c r="H86" s="34">
        <v>2</v>
      </c>
      <c r="I86" s="135"/>
      <c r="J86" s="126">
        <v>22</v>
      </c>
      <c r="K86" s="109"/>
      <c r="L86" s="35"/>
      <c r="M86" s="7"/>
      <c r="N86" s="7"/>
      <c r="O86" s="7"/>
      <c r="P86" s="36"/>
      <c r="Q86" s="37">
        <f t="shared" si="64"/>
        <v>22</v>
      </c>
      <c r="R86" s="147">
        <v>1</v>
      </c>
      <c r="S86" s="80">
        <v>1</v>
      </c>
      <c r="T86" s="50">
        <f t="shared" si="55"/>
        <v>2</v>
      </c>
      <c r="U86" s="135"/>
      <c r="V86" s="126">
        <f t="shared" si="59"/>
        <v>22</v>
      </c>
      <c r="W86" s="109"/>
      <c r="X86" s="35"/>
      <c r="Y86" s="7"/>
      <c r="Z86" s="7"/>
      <c r="AA86" s="7"/>
      <c r="AB86" s="36"/>
      <c r="AC86" s="37">
        <f t="shared" si="56"/>
        <v>22</v>
      </c>
    </row>
    <row r="87" spans="1:31" ht="25.5" x14ac:dyDescent="0.25">
      <c r="A87" s="443"/>
      <c r="B87" s="489"/>
      <c r="C87" s="235"/>
      <c r="D87" s="101" t="s">
        <v>98</v>
      </c>
      <c r="E87" s="173" t="s">
        <v>44</v>
      </c>
      <c r="F87" s="253" t="s">
        <v>234</v>
      </c>
      <c r="G87" s="427"/>
      <c r="H87" s="34">
        <v>1</v>
      </c>
      <c r="I87" s="135"/>
      <c r="J87" s="126">
        <v>4</v>
      </c>
      <c r="K87" s="109"/>
      <c r="L87" s="35"/>
      <c r="M87" s="7"/>
      <c r="N87" s="7"/>
      <c r="O87" s="7"/>
      <c r="P87" s="36"/>
      <c r="Q87" s="37">
        <f t="shared" si="64"/>
        <v>4</v>
      </c>
      <c r="R87" s="147">
        <v>1</v>
      </c>
      <c r="S87" s="80">
        <v>1</v>
      </c>
      <c r="T87" s="50">
        <f t="shared" si="55"/>
        <v>1</v>
      </c>
      <c r="U87" s="135"/>
      <c r="V87" s="126">
        <f t="shared" si="59"/>
        <v>4</v>
      </c>
      <c r="W87" s="109"/>
      <c r="X87" s="35"/>
      <c r="Y87" s="7"/>
      <c r="Z87" s="7"/>
      <c r="AA87" s="7"/>
      <c r="AB87" s="36"/>
      <c r="AC87" s="37">
        <f t="shared" si="56"/>
        <v>4</v>
      </c>
    </row>
    <row r="88" spans="1:31" ht="45" x14ac:dyDescent="0.25">
      <c r="A88" s="443"/>
      <c r="B88" s="489"/>
      <c r="C88" s="226" t="s">
        <v>166</v>
      </c>
      <c r="D88" s="101" t="s">
        <v>99</v>
      </c>
      <c r="E88" s="173" t="s">
        <v>44</v>
      </c>
      <c r="F88" s="253" t="s">
        <v>234</v>
      </c>
      <c r="G88" s="427"/>
      <c r="H88" s="34">
        <v>1</v>
      </c>
      <c r="I88" s="135"/>
      <c r="J88" s="126">
        <v>2</v>
      </c>
      <c r="K88" s="109"/>
      <c r="L88" s="35"/>
      <c r="M88" s="7"/>
      <c r="N88" s="7"/>
      <c r="O88" s="7"/>
      <c r="P88" s="36"/>
      <c r="Q88" s="37">
        <f t="shared" si="64"/>
        <v>2</v>
      </c>
      <c r="R88" s="147">
        <v>1</v>
      </c>
      <c r="S88" s="80">
        <v>1</v>
      </c>
      <c r="T88" s="50">
        <f t="shared" si="55"/>
        <v>1</v>
      </c>
      <c r="U88" s="135"/>
      <c r="V88" s="126">
        <f t="shared" si="59"/>
        <v>2</v>
      </c>
      <c r="W88" s="109"/>
      <c r="X88" s="35"/>
      <c r="Y88" s="7"/>
      <c r="Z88" s="7"/>
      <c r="AA88" s="7"/>
      <c r="AB88" s="36"/>
      <c r="AC88" s="37">
        <f t="shared" si="56"/>
        <v>2</v>
      </c>
    </row>
    <row r="89" spans="1:31" ht="45" x14ac:dyDescent="0.25">
      <c r="A89" s="443"/>
      <c r="B89" s="489"/>
      <c r="C89" s="226" t="s">
        <v>167</v>
      </c>
      <c r="D89" s="101" t="s">
        <v>100</v>
      </c>
      <c r="E89" s="173" t="s">
        <v>44</v>
      </c>
      <c r="F89" s="253" t="s">
        <v>234</v>
      </c>
      <c r="G89" s="427"/>
      <c r="H89" s="34">
        <v>1</v>
      </c>
      <c r="I89" s="135"/>
      <c r="J89" s="126">
        <v>4</v>
      </c>
      <c r="K89" s="109"/>
      <c r="L89" s="35"/>
      <c r="M89" s="7"/>
      <c r="N89" s="7"/>
      <c r="O89" s="7"/>
      <c r="P89" s="36"/>
      <c r="Q89" s="37">
        <f t="shared" si="64"/>
        <v>4</v>
      </c>
      <c r="R89" s="147">
        <v>1</v>
      </c>
      <c r="S89" s="80">
        <v>1</v>
      </c>
      <c r="T89" s="50">
        <f t="shared" si="55"/>
        <v>1</v>
      </c>
      <c r="U89" s="135"/>
      <c r="V89" s="126">
        <f t="shared" si="59"/>
        <v>4</v>
      </c>
      <c r="W89" s="109"/>
      <c r="X89" s="35"/>
      <c r="Y89" s="7"/>
      <c r="Z89" s="7"/>
      <c r="AA89" s="7"/>
      <c r="AB89" s="36"/>
      <c r="AC89" s="37">
        <f t="shared" si="56"/>
        <v>4</v>
      </c>
    </row>
    <row r="90" spans="1:31" ht="30.75" thickBot="1" x14ac:dyDescent="0.3">
      <c r="A90" s="440"/>
      <c r="B90" s="500"/>
      <c r="C90" s="232" t="s">
        <v>172</v>
      </c>
      <c r="D90" s="104" t="s">
        <v>101</v>
      </c>
      <c r="E90" s="207" t="s">
        <v>44</v>
      </c>
      <c r="F90" s="265" t="s">
        <v>234</v>
      </c>
      <c r="G90" s="428"/>
      <c r="H90" s="22">
        <v>1</v>
      </c>
      <c r="I90" s="141"/>
      <c r="J90" s="127">
        <v>4</v>
      </c>
      <c r="K90" s="111"/>
      <c r="L90" s="23"/>
      <c r="M90" s="24"/>
      <c r="N90" s="24"/>
      <c r="O90" s="24"/>
      <c r="P90" s="25"/>
      <c r="Q90" s="26">
        <f t="shared" si="64"/>
        <v>4</v>
      </c>
      <c r="R90" s="148">
        <v>1</v>
      </c>
      <c r="S90" s="81">
        <v>1</v>
      </c>
      <c r="T90" s="50">
        <f t="shared" si="55"/>
        <v>1</v>
      </c>
      <c r="U90" s="141"/>
      <c r="V90" s="126">
        <f t="shared" si="59"/>
        <v>4</v>
      </c>
      <c r="W90" s="111"/>
      <c r="X90" s="23"/>
      <c r="Y90" s="24"/>
      <c r="Z90" s="24"/>
      <c r="AA90" s="24"/>
      <c r="AB90" s="25"/>
      <c r="AC90" s="26">
        <f t="shared" si="56"/>
        <v>4</v>
      </c>
    </row>
    <row r="91" spans="1:31" ht="15.75" thickBot="1" x14ac:dyDescent="0.3">
      <c r="A91" s="430" t="s">
        <v>25</v>
      </c>
      <c r="B91" s="431"/>
      <c r="C91" s="431"/>
      <c r="D91" s="431"/>
      <c r="E91" s="431"/>
      <c r="F91" s="432"/>
      <c r="G91" s="502" t="s">
        <v>25</v>
      </c>
      <c r="H91" s="16">
        <f t="shared" ref="H91:Q91" si="65">SUM(H92:H101)</f>
        <v>30</v>
      </c>
      <c r="I91" s="16">
        <f t="shared" si="65"/>
        <v>84</v>
      </c>
      <c r="J91" s="16">
        <f t="shared" si="65"/>
        <v>10</v>
      </c>
      <c r="K91" s="16">
        <f t="shared" si="65"/>
        <v>52</v>
      </c>
      <c r="L91" s="16">
        <f t="shared" si="65"/>
        <v>0</v>
      </c>
      <c r="M91" s="16">
        <f t="shared" si="65"/>
        <v>78</v>
      </c>
      <c r="N91" s="16">
        <f t="shared" si="65"/>
        <v>30</v>
      </c>
      <c r="O91" s="16">
        <f t="shared" si="65"/>
        <v>15</v>
      </c>
      <c r="P91" s="16">
        <f t="shared" si="65"/>
        <v>140</v>
      </c>
      <c r="Q91" s="16">
        <f t="shared" si="65"/>
        <v>409</v>
      </c>
      <c r="R91" s="243"/>
      <c r="S91" s="244"/>
      <c r="T91" s="16">
        <f t="shared" ref="T91:AC91" si="66">SUM(T92:T101)</f>
        <v>30</v>
      </c>
      <c r="U91" s="16">
        <f t="shared" si="66"/>
        <v>44</v>
      </c>
      <c r="V91" s="16">
        <f t="shared" si="66"/>
        <v>5</v>
      </c>
      <c r="W91" s="16">
        <f t="shared" si="66"/>
        <v>26</v>
      </c>
      <c r="X91" s="16">
        <f t="shared" si="66"/>
        <v>0</v>
      </c>
      <c r="Y91" s="16">
        <f t="shared" si="66"/>
        <v>39</v>
      </c>
      <c r="Z91" s="16">
        <f t="shared" si="66"/>
        <v>18</v>
      </c>
      <c r="AA91" s="16">
        <f t="shared" si="66"/>
        <v>9</v>
      </c>
      <c r="AB91" s="16">
        <f t="shared" si="66"/>
        <v>140</v>
      </c>
      <c r="AC91" s="156">
        <f t="shared" si="66"/>
        <v>281</v>
      </c>
      <c r="AD91" s="180">
        <f>Q91-I91</f>
        <v>325</v>
      </c>
      <c r="AE91" s="180">
        <f>AC91-U91</f>
        <v>237</v>
      </c>
    </row>
    <row r="92" spans="1:31" ht="28.5" customHeight="1" thickBot="1" x14ac:dyDescent="0.3">
      <c r="A92" s="236" t="s">
        <v>271</v>
      </c>
      <c r="B92" s="320" t="s">
        <v>272</v>
      </c>
      <c r="C92" s="363"/>
      <c r="D92" s="79" t="s">
        <v>251</v>
      </c>
      <c r="E92" s="62" t="s">
        <v>44</v>
      </c>
      <c r="F92" s="63" t="s">
        <v>232</v>
      </c>
      <c r="G92" s="503"/>
      <c r="H92" s="17">
        <v>2</v>
      </c>
      <c r="I92" s="94">
        <v>4</v>
      </c>
      <c r="J92" s="89"/>
      <c r="K92" s="28">
        <v>16</v>
      </c>
      <c r="L92" s="28"/>
      <c r="M92" s="28"/>
      <c r="N92" s="28"/>
      <c r="O92" s="28"/>
      <c r="P92" s="29"/>
      <c r="Q92" s="361">
        <f t="shared" ref="Q92:Q93" si="67">SUM(I92:P92)</f>
        <v>20</v>
      </c>
      <c r="R92" s="145"/>
      <c r="S92" s="146"/>
      <c r="T92" s="359">
        <f>H92</f>
        <v>2</v>
      </c>
      <c r="U92" s="94">
        <v>4</v>
      </c>
      <c r="V92" s="89"/>
      <c r="W92" s="28">
        <v>8</v>
      </c>
      <c r="X92" s="28"/>
      <c r="Y92" s="7"/>
      <c r="Z92" s="28"/>
      <c r="AA92" s="28"/>
      <c r="AB92" s="29"/>
      <c r="AC92" s="175">
        <f t="shared" ref="AC92:AC93" si="68">SUM(U92:AB92)</f>
        <v>12</v>
      </c>
    </row>
    <row r="93" spans="1:31" ht="28.5" customHeight="1" x14ac:dyDescent="0.25">
      <c r="A93" s="435" t="s">
        <v>267</v>
      </c>
      <c r="B93" s="435" t="s">
        <v>273</v>
      </c>
      <c r="C93" s="297"/>
      <c r="D93" s="79" t="s">
        <v>74</v>
      </c>
      <c r="E93" s="62" t="s">
        <v>44</v>
      </c>
      <c r="F93" s="63" t="s">
        <v>212</v>
      </c>
      <c r="G93" s="503"/>
      <c r="H93" s="17">
        <v>3</v>
      </c>
      <c r="I93" s="94">
        <v>22</v>
      </c>
      <c r="J93" s="89">
        <v>2</v>
      </c>
      <c r="K93" s="28"/>
      <c r="L93" s="28"/>
      <c r="M93" s="28">
        <v>30</v>
      </c>
      <c r="N93" s="28"/>
      <c r="O93" s="28"/>
      <c r="P93" s="29"/>
      <c r="Q93" s="361">
        <f t="shared" si="67"/>
        <v>54</v>
      </c>
      <c r="R93" s="145"/>
      <c r="S93" s="146">
        <v>1</v>
      </c>
      <c r="T93" s="359">
        <f t="shared" ref="T93:T101" si="69">H93</f>
        <v>3</v>
      </c>
      <c r="U93" s="311">
        <f t="shared" ref="U93:U94" si="70">0.5*I93</f>
        <v>11</v>
      </c>
      <c r="V93" s="89">
        <v>1</v>
      </c>
      <c r="W93" s="28"/>
      <c r="X93" s="28"/>
      <c r="Y93" s="191">
        <f t="shared" ref="Y93:Y94" si="71">0.5*M93</f>
        <v>15</v>
      </c>
      <c r="Z93" s="28"/>
      <c r="AA93" s="28"/>
      <c r="AB93" s="29"/>
      <c r="AC93" s="175">
        <f t="shared" si="68"/>
        <v>27</v>
      </c>
    </row>
    <row r="94" spans="1:31" ht="43.5" thickBot="1" x14ac:dyDescent="0.3">
      <c r="A94" s="436"/>
      <c r="B94" s="436"/>
      <c r="C94" s="105" t="s">
        <v>201</v>
      </c>
      <c r="D94" s="78" t="s">
        <v>75</v>
      </c>
      <c r="E94" s="72" t="s">
        <v>46</v>
      </c>
      <c r="F94" s="61" t="s">
        <v>212</v>
      </c>
      <c r="G94" s="503"/>
      <c r="H94" s="360">
        <v>3</v>
      </c>
      <c r="I94" s="95">
        <v>22</v>
      </c>
      <c r="J94" s="105">
        <v>2</v>
      </c>
      <c r="K94" s="7"/>
      <c r="L94" s="7"/>
      <c r="M94" s="7">
        <v>30</v>
      </c>
      <c r="N94" s="7"/>
      <c r="O94" s="7"/>
      <c r="P94" s="36"/>
      <c r="Q94" s="361">
        <f t="shared" ref="Q94:Q101" si="72">SUM(I94:P94)</f>
        <v>54</v>
      </c>
      <c r="R94" s="147"/>
      <c r="S94" s="80">
        <v>1</v>
      </c>
      <c r="T94" s="359">
        <f t="shared" si="69"/>
        <v>3</v>
      </c>
      <c r="U94" s="315">
        <f t="shared" si="70"/>
        <v>11</v>
      </c>
      <c r="V94" s="105">
        <v>1</v>
      </c>
      <c r="W94" s="7"/>
      <c r="X94" s="7"/>
      <c r="Y94" s="185">
        <f t="shared" si="71"/>
        <v>15</v>
      </c>
      <c r="Z94" s="7"/>
      <c r="AA94" s="7"/>
      <c r="AB94" s="36"/>
      <c r="AC94" s="174">
        <f t="shared" ref="AC94:AC101" si="73">SUM(U94:AB94)</f>
        <v>27</v>
      </c>
    </row>
    <row r="95" spans="1:31" ht="45" customHeight="1" x14ac:dyDescent="0.25">
      <c r="A95" s="437" t="s">
        <v>268</v>
      </c>
      <c r="B95" s="418" t="s">
        <v>226</v>
      </c>
      <c r="C95" s="223"/>
      <c r="D95" s="79" t="s">
        <v>15</v>
      </c>
      <c r="E95" s="58" t="s">
        <v>45</v>
      </c>
      <c r="F95" s="347" t="s">
        <v>234</v>
      </c>
      <c r="G95" s="503"/>
      <c r="H95" s="17">
        <v>5</v>
      </c>
      <c r="I95" s="27"/>
      <c r="J95" s="89"/>
      <c r="K95" s="28"/>
      <c r="L95" s="28"/>
      <c r="M95" s="28"/>
      <c r="N95" s="28"/>
      <c r="O95" s="28">
        <v>15</v>
      </c>
      <c r="P95" s="29"/>
      <c r="Q95" s="361">
        <f t="shared" si="72"/>
        <v>15</v>
      </c>
      <c r="R95" s="145">
        <v>1</v>
      </c>
      <c r="S95" s="146">
        <v>1</v>
      </c>
      <c r="T95" s="359">
        <f t="shared" si="69"/>
        <v>5</v>
      </c>
      <c r="U95" s="27"/>
      <c r="V95" s="89"/>
      <c r="W95" s="28"/>
      <c r="X95" s="28"/>
      <c r="Y95" s="28"/>
      <c r="Z95" s="28"/>
      <c r="AA95" s="28">
        <f>0.6*O95</f>
        <v>9</v>
      </c>
      <c r="AB95" s="29"/>
      <c r="AC95" s="174">
        <f t="shared" si="73"/>
        <v>9</v>
      </c>
    </row>
    <row r="96" spans="1:31" ht="45" customHeight="1" thickBot="1" x14ac:dyDescent="0.3">
      <c r="A96" s="438"/>
      <c r="B96" s="419"/>
      <c r="C96" s="230"/>
      <c r="D96" s="76" t="s">
        <v>16</v>
      </c>
      <c r="E96" s="56" t="s">
        <v>44</v>
      </c>
      <c r="F96" s="349" t="s">
        <v>212</v>
      </c>
      <c r="G96" s="503"/>
      <c r="H96" s="22">
        <v>2</v>
      </c>
      <c r="I96" s="23"/>
      <c r="J96" s="88"/>
      <c r="K96" s="24"/>
      <c r="L96" s="24"/>
      <c r="M96" s="24"/>
      <c r="N96" s="24">
        <v>30</v>
      </c>
      <c r="O96" s="24"/>
      <c r="P96" s="25"/>
      <c r="Q96" s="26">
        <f t="shared" si="72"/>
        <v>30</v>
      </c>
      <c r="R96" s="148"/>
      <c r="S96" s="81">
        <v>1</v>
      </c>
      <c r="T96" s="22">
        <f t="shared" si="69"/>
        <v>2</v>
      </c>
      <c r="U96" s="23"/>
      <c r="V96" s="88"/>
      <c r="W96" s="24"/>
      <c r="X96" s="24"/>
      <c r="Y96" s="24"/>
      <c r="Z96" s="24">
        <f>0.6*N96</f>
        <v>18</v>
      </c>
      <c r="AA96" s="24"/>
      <c r="AB96" s="25"/>
      <c r="AC96" s="174">
        <f t="shared" si="73"/>
        <v>18</v>
      </c>
    </row>
    <row r="97" spans="1:31" ht="57" x14ac:dyDescent="0.25">
      <c r="A97" s="491" t="s">
        <v>269</v>
      </c>
      <c r="B97" s="418" t="s">
        <v>227</v>
      </c>
      <c r="C97" s="239" t="s">
        <v>175</v>
      </c>
      <c r="D97" s="208" t="s">
        <v>228</v>
      </c>
      <c r="E97" s="62" t="s">
        <v>44</v>
      </c>
      <c r="F97" s="263" t="s">
        <v>212</v>
      </c>
      <c r="G97" s="503"/>
      <c r="H97" s="360">
        <v>3</v>
      </c>
      <c r="I97" s="35"/>
      <c r="J97" s="105"/>
      <c r="K97" s="7"/>
      <c r="L97" s="7"/>
      <c r="M97" s="7"/>
      <c r="N97" s="7"/>
      <c r="O97" s="7"/>
      <c r="P97" s="29">
        <v>70</v>
      </c>
      <c r="Q97" s="30">
        <f t="shared" si="72"/>
        <v>70</v>
      </c>
      <c r="R97" s="145"/>
      <c r="S97" s="146">
        <v>1</v>
      </c>
      <c r="T97" s="17">
        <f t="shared" si="69"/>
        <v>3</v>
      </c>
      <c r="U97" s="27"/>
      <c r="V97" s="89"/>
      <c r="W97" s="28"/>
      <c r="X97" s="28"/>
      <c r="Y97" s="28"/>
      <c r="Z97" s="28"/>
      <c r="AA97" s="28"/>
      <c r="AB97" s="36">
        <f>P97</f>
        <v>70</v>
      </c>
      <c r="AC97" s="174">
        <f t="shared" si="73"/>
        <v>70</v>
      </c>
    </row>
    <row r="98" spans="1:31" ht="29.25" thickBot="1" x14ac:dyDescent="0.3">
      <c r="A98" s="492"/>
      <c r="B98" s="419"/>
      <c r="C98" s="88"/>
      <c r="D98" s="209" t="s">
        <v>229</v>
      </c>
      <c r="E98" s="56" t="s">
        <v>44</v>
      </c>
      <c r="F98" s="264" t="s">
        <v>212</v>
      </c>
      <c r="G98" s="503"/>
      <c r="H98" s="22">
        <v>3</v>
      </c>
      <c r="I98" s="23"/>
      <c r="J98" s="88"/>
      <c r="K98" s="24"/>
      <c r="L98" s="24"/>
      <c r="M98" s="24"/>
      <c r="N98" s="24"/>
      <c r="O98" s="24"/>
      <c r="P98" s="25">
        <v>70</v>
      </c>
      <c r="Q98" s="26">
        <f t="shared" si="72"/>
        <v>70</v>
      </c>
      <c r="R98" s="148"/>
      <c r="S98" s="81">
        <v>1</v>
      </c>
      <c r="T98" s="22">
        <f t="shared" si="69"/>
        <v>3</v>
      </c>
      <c r="U98" s="23"/>
      <c r="V98" s="88"/>
      <c r="W98" s="24"/>
      <c r="X98" s="24"/>
      <c r="Y98" s="24"/>
      <c r="Z98" s="24"/>
      <c r="AA98" s="24"/>
      <c r="AB98" s="25">
        <f>P98</f>
        <v>70</v>
      </c>
      <c r="AC98" s="174">
        <f t="shared" si="73"/>
        <v>70</v>
      </c>
    </row>
    <row r="99" spans="1:31" ht="42.75" x14ac:dyDescent="0.25">
      <c r="A99" s="498" t="s">
        <v>270</v>
      </c>
      <c r="B99" s="433" t="s">
        <v>293</v>
      </c>
      <c r="C99" s="53" t="s">
        <v>173</v>
      </c>
      <c r="D99" s="118" t="s">
        <v>108</v>
      </c>
      <c r="E99" s="119" t="s">
        <v>44</v>
      </c>
      <c r="F99" s="53" t="s">
        <v>234</v>
      </c>
      <c r="G99" s="503"/>
      <c r="H99" s="17">
        <v>3</v>
      </c>
      <c r="I99" s="94">
        <v>12</v>
      </c>
      <c r="J99" s="89">
        <v>2</v>
      </c>
      <c r="K99" s="28">
        <v>18</v>
      </c>
      <c r="L99" s="28"/>
      <c r="M99" s="28"/>
      <c r="N99" s="28"/>
      <c r="O99" s="28"/>
      <c r="P99" s="29"/>
      <c r="Q99" s="30">
        <f t="shared" si="72"/>
        <v>32</v>
      </c>
      <c r="R99" s="145">
        <v>1</v>
      </c>
      <c r="S99" s="146"/>
      <c r="T99" s="17">
        <f t="shared" si="69"/>
        <v>3</v>
      </c>
      <c r="U99" s="311">
        <f>0.5*I99</f>
        <v>6</v>
      </c>
      <c r="V99" s="89">
        <v>1</v>
      </c>
      <c r="W99" s="191">
        <f t="shared" ref="W99:W100" si="74">0.5*K99</f>
        <v>9</v>
      </c>
      <c r="X99" s="28"/>
      <c r="Y99" s="28"/>
      <c r="Z99" s="28"/>
      <c r="AA99" s="28"/>
      <c r="AB99" s="29"/>
      <c r="AC99" s="174">
        <f t="shared" si="73"/>
        <v>16</v>
      </c>
    </row>
    <row r="100" spans="1:31" ht="30" customHeight="1" x14ac:dyDescent="0.25">
      <c r="A100" s="498"/>
      <c r="B100" s="433"/>
      <c r="C100" s="52"/>
      <c r="D100" s="120" t="s">
        <v>109</v>
      </c>
      <c r="E100" s="123" t="s">
        <v>44</v>
      </c>
      <c r="F100" s="52" t="s">
        <v>234</v>
      </c>
      <c r="G100" s="503"/>
      <c r="H100" s="360">
        <v>3</v>
      </c>
      <c r="I100" s="95">
        <v>12</v>
      </c>
      <c r="J100" s="105">
        <v>2</v>
      </c>
      <c r="K100" s="7">
        <v>18</v>
      </c>
      <c r="L100" s="7"/>
      <c r="M100" s="7"/>
      <c r="N100" s="7"/>
      <c r="O100" s="7"/>
      <c r="P100" s="36"/>
      <c r="Q100" s="361">
        <f t="shared" si="72"/>
        <v>32</v>
      </c>
      <c r="R100" s="147">
        <v>1</v>
      </c>
      <c r="S100" s="80"/>
      <c r="T100" s="359">
        <f t="shared" si="69"/>
        <v>3</v>
      </c>
      <c r="U100" s="315">
        <f t="shared" ref="U100:U101" si="75">0.5*I100</f>
        <v>6</v>
      </c>
      <c r="V100" s="105">
        <v>1</v>
      </c>
      <c r="W100" s="185">
        <f t="shared" si="74"/>
        <v>9</v>
      </c>
      <c r="X100" s="7"/>
      <c r="Y100" s="7"/>
      <c r="Z100" s="7"/>
      <c r="AA100" s="7"/>
      <c r="AB100" s="36"/>
      <c r="AC100" s="174">
        <f t="shared" si="73"/>
        <v>16</v>
      </c>
    </row>
    <row r="101" spans="1:31" ht="30" customHeight="1" thickBot="1" x14ac:dyDescent="0.3">
      <c r="A101" s="499"/>
      <c r="B101" s="434"/>
      <c r="C101" s="54"/>
      <c r="D101" s="121" t="s">
        <v>110</v>
      </c>
      <c r="E101" s="122" t="s">
        <v>44</v>
      </c>
      <c r="F101" s="54" t="s">
        <v>234</v>
      </c>
      <c r="G101" s="503"/>
      <c r="H101" s="22">
        <v>3</v>
      </c>
      <c r="I101" s="93">
        <v>12</v>
      </c>
      <c r="J101" s="88">
        <v>2</v>
      </c>
      <c r="K101" s="24"/>
      <c r="L101" s="24"/>
      <c r="M101" s="24">
        <v>18</v>
      </c>
      <c r="N101" s="24"/>
      <c r="O101" s="24"/>
      <c r="P101" s="25"/>
      <c r="Q101" s="26">
        <f t="shared" si="72"/>
        <v>32</v>
      </c>
      <c r="R101" s="148">
        <v>1</v>
      </c>
      <c r="S101" s="81"/>
      <c r="T101" s="22">
        <f t="shared" si="69"/>
        <v>3</v>
      </c>
      <c r="U101" s="313">
        <f t="shared" si="75"/>
        <v>6</v>
      </c>
      <c r="V101" s="88">
        <v>1</v>
      </c>
      <c r="W101" s="24"/>
      <c r="X101" s="24"/>
      <c r="Y101" s="24">
        <f>0.5*M101</f>
        <v>9</v>
      </c>
      <c r="Z101" s="24"/>
      <c r="AA101" s="24"/>
      <c r="AB101" s="25"/>
      <c r="AC101" s="174">
        <f t="shared" si="73"/>
        <v>16</v>
      </c>
    </row>
    <row r="102" spans="1:31" ht="15.75" thickBot="1" x14ac:dyDescent="0.3">
      <c r="A102" s="430" t="s">
        <v>40</v>
      </c>
      <c r="B102" s="431"/>
      <c r="C102" s="431"/>
      <c r="D102" s="431"/>
      <c r="E102" s="431"/>
      <c r="F102" s="432"/>
      <c r="G102" s="427" t="s">
        <v>40</v>
      </c>
      <c r="H102" s="16">
        <f t="shared" ref="H102:Q102" si="76">SUM(H103:H107)</f>
        <v>30</v>
      </c>
      <c r="I102" s="16">
        <f t="shared" si="76"/>
        <v>22</v>
      </c>
      <c r="J102" s="16">
        <f t="shared" si="76"/>
        <v>2</v>
      </c>
      <c r="K102" s="16">
        <f t="shared" si="76"/>
        <v>0</v>
      </c>
      <c r="L102" s="16">
        <f t="shared" si="76"/>
        <v>0</v>
      </c>
      <c r="M102" s="16">
        <f t="shared" si="76"/>
        <v>30</v>
      </c>
      <c r="N102" s="16">
        <f t="shared" si="76"/>
        <v>15</v>
      </c>
      <c r="O102" s="16">
        <f t="shared" si="76"/>
        <v>40</v>
      </c>
      <c r="P102" s="16">
        <f t="shared" si="76"/>
        <v>220</v>
      </c>
      <c r="Q102" s="16">
        <f t="shared" si="76"/>
        <v>329</v>
      </c>
      <c r="R102" s="243"/>
      <c r="S102" s="244"/>
      <c r="T102" s="16">
        <f t="shared" ref="T102:AC102" si="77">SUM(T103:T107)</f>
        <v>30</v>
      </c>
      <c r="U102" s="16">
        <f t="shared" si="77"/>
        <v>11</v>
      </c>
      <c r="V102" s="16">
        <f t="shared" si="77"/>
        <v>1</v>
      </c>
      <c r="W102" s="16">
        <f t="shared" si="77"/>
        <v>0</v>
      </c>
      <c r="X102" s="16">
        <f t="shared" si="77"/>
        <v>0</v>
      </c>
      <c r="Y102" s="16">
        <f t="shared" si="77"/>
        <v>15</v>
      </c>
      <c r="Z102" s="16">
        <f t="shared" si="77"/>
        <v>15</v>
      </c>
      <c r="AA102" s="16">
        <f t="shared" si="77"/>
        <v>25</v>
      </c>
      <c r="AB102" s="16">
        <f t="shared" si="77"/>
        <v>220</v>
      </c>
      <c r="AC102" s="16">
        <f t="shared" si="77"/>
        <v>287</v>
      </c>
      <c r="AD102" s="180">
        <f>Q102-I102</f>
        <v>307</v>
      </c>
      <c r="AE102" s="180">
        <f>AC102-U102</f>
        <v>276</v>
      </c>
    </row>
    <row r="103" spans="1:31" ht="100.5" thickBot="1" x14ac:dyDescent="0.3">
      <c r="A103" s="236" t="s">
        <v>329</v>
      </c>
      <c r="B103" s="402" t="s">
        <v>330</v>
      </c>
      <c r="C103" s="239" t="s">
        <v>175</v>
      </c>
      <c r="D103" s="76" t="s">
        <v>285</v>
      </c>
      <c r="E103" s="72" t="s">
        <v>46</v>
      </c>
      <c r="F103" s="57" t="s">
        <v>212</v>
      </c>
      <c r="G103" s="427"/>
      <c r="H103" s="362">
        <v>5</v>
      </c>
      <c r="I103" s="411">
        <v>22</v>
      </c>
      <c r="J103" s="43">
        <v>2</v>
      </c>
      <c r="K103" s="44"/>
      <c r="L103" s="44"/>
      <c r="M103" s="44">
        <v>30</v>
      </c>
      <c r="N103" s="44"/>
      <c r="O103" s="45"/>
      <c r="P103" s="46"/>
      <c r="Q103" s="16">
        <f t="shared" ref="Q103:Q104" si="78">SUM(I103:P103)</f>
        <v>54</v>
      </c>
      <c r="R103" s="399"/>
      <c r="S103" s="159">
        <v>1</v>
      </c>
      <c r="T103" s="362">
        <f>H103</f>
        <v>5</v>
      </c>
      <c r="U103" s="411">
        <f t="shared" ref="U103" si="79">0.5*I103</f>
        <v>11</v>
      </c>
      <c r="V103" s="43">
        <v>1</v>
      </c>
      <c r="W103" s="44"/>
      <c r="X103" s="44"/>
      <c r="Y103" s="44">
        <f t="shared" ref="Y103" si="80">0.5*M103</f>
        <v>15</v>
      </c>
      <c r="Z103" s="44"/>
      <c r="AA103" s="185"/>
      <c r="AB103" s="46"/>
      <c r="AC103" s="176">
        <f t="shared" ref="AC103:AC104" si="81">SUM(U103:AB103)</f>
        <v>27</v>
      </c>
    </row>
    <row r="104" spans="1:31" ht="72" thickBot="1" x14ac:dyDescent="0.3">
      <c r="A104" s="236" t="s">
        <v>331</v>
      </c>
      <c r="B104" s="320" t="s">
        <v>274</v>
      </c>
      <c r="C104" s="237"/>
      <c r="D104" s="71" t="s">
        <v>17</v>
      </c>
      <c r="E104" s="65" t="s">
        <v>45</v>
      </c>
      <c r="F104" s="400" t="s">
        <v>234</v>
      </c>
      <c r="G104" s="427"/>
      <c r="H104" s="401">
        <v>5</v>
      </c>
      <c r="I104" s="405"/>
      <c r="J104" s="405"/>
      <c r="K104" s="406"/>
      <c r="L104" s="406"/>
      <c r="M104" s="406"/>
      <c r="N104" s="406"/>
      <c r="O104" s="407">
        <v>30</v>
      </c>
      <c r="P104" s="408"/>
      <c r="Q104" s="403">
        <f t="shared" si="78"/>
        <v>30</v>
      </c>
      <c r="R104" s="409">
        <v>1</v>
      </c>
      <c r="S104" s="410">
        <v>1</v>
      </c>
      <c r="T104" s="401">
        <f t="shared" ref="T104" si="82">H104</f>
        <v>5</v>
      </c>
      <c r="U104" s="405"/>
      <c r="V104" s="405"/>
      <c r="W104" s="406"/>
      <c r="X104" s="406"/>
      <c r="Y104" s="406"/>
      <c r="Z104" s="406"/>
      <c r="AA104" s="193">
        <v>15</v>
      </c>
      <c r="AB104" s="408"/>
      <c r="AC104" s="178">
        <f t="shared" si="81"/>
        <v>15</v>
      </c>
    </row>
    <row r="105" spans="1:31" ht="42.75" x14ac:dyDescent="0.25">
      <c r="A105" s="493" t="s">
        <v>279</v>
      </c>
      <c r="B105" s="376" t="s">
        <v>275</v>
      </c>
      <c r="C105" s="268" t="s">
        <v>167</v>
      </c>
      <c r="D105" s="198" t="s">
        <v>288</v>
      </c>
      <c r="E105" s="100" t="s">
        <v>45</v>
      </c>
      <c r="F105" s="203" t="s">
        <v>234</v>
      </c>
      <c r="G105" s="427"/>
      <c r="H105" s="17">
        <v>4</v>
      </c>
      <c r="I105" s="160"/>
      <c r="J105" s="160"/>
      <c r="K105" s="161"/>
      <c r="L105" s="161"/>
      <c r="M105" s="161"/>
      <c r="N105" s="158">
        <v>15</v>
      </c>
      <c r="O105" s="158"/>
      <c r="P105" s="162"/>
      <c r="Q105" s="30">
        <f t="shared" ref="Q105:Q107" si="83">SUM(I105:P105)</f>
        <v>15</v>
      </c>
      <c r="R105" s="145">
        <v>1</v>
      </c>
      <c r="S105" s="146">
        <v>1</v>
      </c>
      <c r="T105" s="17">
        <f t="shared" ref="T105:T107" si="84">H105</f>
        <v>4</v>
      </c>
      <c r="U105" s="238"/>
      <c r="V105" s="238"/>
      <c r="W105" s="213"/>
      <c r="X105" s="213"/>
      <c r="Y105" s="213"/>
      <c r="Z105" s="191">
        <f>N105</f>
        <v>15</v>
      </c>
      <c r="AA105" s="214"/>
      <c r="AB105" s="162"/>
      <c r="AC105" s="30">
        <f t="shared" ref="AC105:AC107" si="85">SUM(U105:AB105)</f>
        <v>15</v>
      </c>
    </row>
    <row r="106" spans="1:31" ht="57.75" thickBot="1" x14ac:dyDescent="0.3">
      <c r="A106" s="494"/>
      <c r="B106" s="377" t="s">
        <v>235</v>
      </c>
      <c r="C106" s="269" t="s">
        <v>167</v>
      </c>
      <c r="D106" s="199" t="s">
        <v>332</v>
      </c>
      <c r="E106" s="72" t="s">
        <v>46</v>
      </c>
      <c r="F106" s="204" t="s">
        <v>234</v>
      </c>
      <c r="G106" s="427"/>
      <c r="H106" s="210">
        <v>6</v>
      </c>
      <c r="I106" s="163"/>
      <c r="J106" s="163"/>
      <c r="K106" s="164"/>
      <c r="L106" s="164"/>
      <c r="M106" s="164"/>
      <c r="N106" s="164"/>
      <c r="O106" s="165">
        <v>10</v>
      </c>
      <c r="P106" s="166"/>
      <c r="Q106" s="211">
        <f t="shared" si="83"/>
        <v>10</v>
      </c>
      <c r="R106" s="147">
        <v>1</v>
      </c>
      <c r="S106" s="80">
        <v>1</v>
      </c>
      <c r="T106" s="210">
        <f t="shared" si="84"/>
        <v>6</v>
      </c>
      <c r="U106" s="188"/>
      <c r="V106" s="188"/>
      <c r="W106" s="185"/>
      <c r="X106" s="189"/>
      <c r="Y106" s="189"/>
      <c r="Z106" s="190"/>
      <c r="AA106" s="185">
        <f>O106</f>
        <v>10</v>
      </c>
      <c r="AB106" s="166"/>
      <c r="AC106" s="26">
        <f t="shared" si="85"/>
        <v>10</v>
      </c>
    </row>
    <row r="107" spans="1:31" ht="29.25" thickBot="1" x14ac:dyDescent="0.35">
      <c r="A107" s="495"/>
      <c r="B107" s="370" t="s">
        <v>230</v>
      </c>
      <c r="C107" s="267"/>
      <c r="D107" s="150" t="s">
        <v>14</v>
      </c>
      <c r="E107" s="106" t="s">
        <v>45</v>
      </c>
      <c r="F107" s="265" t="s">
        <v>234</v>
      </c>
      <c r="G107" s="428"/>
      <c r="H107" s="22">
        <v>10</v>
      </c>
      <c r="I107" s="167"/>
      <c r="J107" s="167"/>
      <c r="K107" s="168"/>
      <c r="L107" s="168"/>
      <c r="M107" s="168"/>
      <c r="N107" s="168"/>
      <c r="O107" s="169"/>
      <c r="P107" s="154">
        <v>220</v>
      </c>
      <c r="Q107" s="26">
        <f t="shared" si="83"/>
        <v>220</v>
      </c>
      <c r="R107" s="148">
        <v>1</v>
      </c>
      <c r="S107" s="81">
        <v>1</v>
      </c>
      <c r="T107" s="50">
        <f t="shared" si="84"/>
        <v>10</v>
      </c>
      <c r="U107" s="167"/>
      <c r="V107" s="167"/>
      <c r="W107" s="168"/>
      <c r="X107" s="168"/>
      <c r="Y107" s="168"/>
      <c r="Z107" s="168"/>
      <c r="AA107" s="169"/>
      <c r="AB107" s="154">
        <v>220</v>
      </c>
      <c r="AC107" s="26">
        <f t="shared" si="85"/>
        <v>220</v>
      </c>
      <c r="AD107" s="180"/>
      <c r="AE107" s="180"/>
    </row>
    <row r="108" spans="1:31" ht="15.75" thickBot="1" x14ac:dyDescent="0.3">
      <c r="G108" s="496"/>
      <c r="H108" s="501">
        <f t="shared" ref="H108:P108" si="86">SUM(H7,H17,H30,H46,H64,H91,H102)</f>
        <v>210</v>
      </c>
      <c r="I108" s="112">
        <f t="shared" si="86"/>
        <v>491</v>
      </c>
      <c r="J108" s="112">
        <f t="shared" si="86"/>
        <v>371</v>
      </c>
      <c r="K108" s="112">
        <f t="shared" si="86"/>
        <v>652</v>
      </c>
      <c r="L108" s="112">
        <f t="shared" si="86"/>
        <v>187</v>
      </c>
      <c r="M108" s="112">
        <f t="shared" si="86"/>
        <v>387</v>
      </c>
      <c r="N108" s="112">
        <f t="shared" si="86"/>
        <v>105</v>
      </c>
      <c r="O108" s="112">
        <f t="shared" si="86"/>
        <v>55</v>
      </c>
      <c r="P108" s="112">
        <f t="shared" si="86"/>
        <v>360</v>
      </c>
      <c r="Q108" s="501">
        <f>Q7+Q17+Q30+Q46+Q64+Q91+Q102</f>
        <v>2630</v>
      </c>
      <c r="R108" s="245"/>
      <c r="S108" s="246"/>
      <c r="T108" s="501">
        <f t="shared" ref="T108:AB108" si="87">SUM(T7,T17,T30,T46,T64,T91,T102)</f>
        <v>210</v>
      </c>
      <c r="U108" s="112">
        <f t="shared" si="87"/>
        <v>267.8</v>
      </c>
      <c r="V108" s="112">
        <f t="shared" si="87"/>
        <v>346</v>
      </c>
      <c r="W108" s="112">
        <f t="shared" si="87"/>
        <v>329</v>
      </c>
      <c r="X108" s="112">
        <f t="shared" si="87"/>
        <v>161</v>
      </c>
      <c r="Y108" s="112">
        <f t="shared" si="87"/>
        <v>207</v>
      </c>
      <c r="Z108" s="112">
        <f t="shared" si="87"/>
        <v>83</v>
      </c>
      <c r="AA108" s="112">
        <f t="shared" si="87"/>
        <v>34</v>
      </c>
      <c r="AB108" s="112">
        <f t="shared" si="87"/>
        <v>360</v>
      </c>
      <c r="AC108" s="486">
        <f>AC7+AC17+AC30+AC46+AC64+AC91+AC102</f>
        <v>1787.8</v>
      </c>
    </row>
    <row r="109" spans="1:31" ht="15.75" thickBot="1" x14ac:dyDescent="0.3">
      <c r="G109" s="497"/>
      <c r="H109" s="501"/>
      <c r="I109" s="68">
        <f>I108/Q108</f>
        <v>0.18669201520912548</v>
      </c>
      <c r="J109" s="68">
        <f>J108/Q108</f>
        <v>0.14106463878326997</v>
      </c>
      <c r="K109" s="68">
        <f>K108/Q108</f>
        <v>0.24790874524714829</v>
      </c>
      <c r="L109" s="68">
        <f>L108/Q108</f>
        <v>7.1102661596958175E-2</v>
      </c>
      <c r="M109" s="68">
        <f>M108/Q108</f>
        <v>0.14714828897338403</v>
      </c>
      <c r="N109" s="68">
        <f>N108/Q108</f>
        <v>3.9923954372623575E-2</v>
      </c>
      <c r="O109" s="68">
        <f>O108/Q108</f>
        <v>2.0912547528517109E-2</v>
      </c>
      <c r="P109" s="68">
        <f>P108/Q108</f>
        <v>0.13688212927756654</v>
      </c>
      <c r="Q109" s="501"/>
      <c r="R109" s="247"/>
      <c r="S109" s="248"/>
      <c r="T109" s="501"/>
      <c r="U109" s="68">
        <f>U108/AC108</f>
        <v>0.14979304172726257</v>
      </c>
      <c r="V109" s="68">
        <f>V108/AC108</f>
        <v>0.19353395234366261</v>
      </c>
      <c r="W109" s="68">
        <f>W108/AC108</f>
        <v>0.18402505873140174</v>
      </c>
      <c r="X109" s="68">
        <f>X108/AC108</f>
        <v>9.0054815974941277E-2</v>
      </c>
      <c r="Y109" s="68">
        <f>Y108/AC108</f>
        <v>0.11578476339635306</v>
      </c>
      <c r="Z109" s="68">
        <f>Z108/AC108</f>
        <v>4.6425774695156061E-2</v>
      </c>
      <c r="AA109" s="68">
        <f>AA108/AC108</f>
        <v>1.901778722452176E-2</v>
      </c>
      <c r="AB109" s="68">
        <f>AB108/AC108</f>
        <v>0.20136480590670097</v>
      </c>
      <c r="AC109" s="486"/>
    </row>
    <row r="110" spans="1:31" ht="15" customHeight="1" x14ac:dyDescent="0.25">
      <c r="I110" s="429" t="s">
        <v>112</v>
      </c>
      <c r="J110" s="429"/>
      <c r="K110" s="429"/>
      <c r="L110" s="429"/>
      <c r="M110" s="429"/>
      <c r="N110" s="429"/>
      <c r="O110" s="429"/>
      <c r="P110" s="429"/>
      <c r="Q110" s="144">
        <f>Q108-I108-P108</f>
        <v>1779</v>
      </c>
      <c r="U110" s="429" t="s">
        <v>112</v>
      </c>
      <c r="V110" s="429"/>
      <c r="W110" s="429"/>
      <c r="X110" s="429"/>
      <c r="Y110" s="429"/>
      <c r="Z110" s="429"/>
      <c r="AA110" s="429"/>
      <c r="AB110" s="429"/>
      <c r="AC110" s="144">
        <f>AC108-U108-AB108</f>
        <v>1160</v>
      </c>
    </row>
    <row r="112" spans="1:31" x14ac:dyDescent="0.25">
      <c r="D112" s="151"/>
      <c r="E112" s="151"/>
      <c r="F112" s="151"/>
      <c r="G112" s="151"/>
    </row>
    <row r="113" spans="1:10" x14ac:dyDescent="0.25">
      <c r="A113" s="424" t="s">
        <v>237</v>
      </c>
      <c r="B113" s="425"/>
      <c r="D113" s="151"/>
      <c r="E113" s="152"/>
      <c r="F113" s="152"/>
      <c r="G113" s="152"/>
      <c r="J113" s="153"/>
    </row>
    <row r="114" spans="1:10" x14ac:dyDescent="0.25">
      <c r="A114" s="270"/>
      <c r="B114" s="271" t="s">
        <v>241</v>
      </c>
      <c r="D114" s="151"/>
      <c r="E114" s="152"/>
      <c r="F114" s="152"/>
      <c r="G114" s="152"/>
    </row>
    <row r="115" spans="1:10" ht="15" customHeight="1" x14ac:dyDescent="0.25">
      <c r="A115" s="272"/>
      <c r="B115" s="271" t="s">
        <v>242</v>
      </c>
      <c r="D115" s="151"/>
      <c r="E115" s="152"/>
      <c r="F115" s="152"/>
      <c r="G115" s="152"/>
    </row>
    <row r="116" spans="1:10" x14ac:dyDescent="0.25">
      <c r="A116" s="273" t="s">
        <v>46</v>
      </c>
      <c r="B116" s="271" t="s">
        <v>238</v>
      </c>
    </row>
    <row r="117" spans="1:10" x14ac:dyDescent="0.25">
      <c r="A117" s="274" t="s">
        <v>44</v>
      </c>
      <c r="B117" s="271" t="s">
        <v>239</v>
      </c>
    </row>
    <row r="118" spans="1:10" x14ac:dyDescent="0.25">
      <c r="A118" s="274" t="s">
        <v>45</v>
      </c>
      <c r="B118" s="271" t="s">
        <v>240</v>
      </c>
    </row>
  </sheetData>
  <mergeCells count="68">
    <mergeCell ref="AC108:AC109"/>
    <mergeCell ref="A102:F102"/>
    <mergeCell ref="B71:B75"/>
    <mergeCell ref="B69:B70"/>
    <mergeCell ref="A69:A90"/>
    <mergeCell ref="B97:B98"/>
    <mergeCell ref="A97:A98"/>
    <mergeCell ref="A105:A107"/>
    <mergeCell ref="G108:G109"/>
    <mergeCell ref="A99:A101"/>
    <mergeCell ref="B76:B90"/>
    <mergeCell ref="T108:T109"/>
    <mergeCell ref="G91:G101"/>
    <mergeCell ref="H108:H109"/>
    <mergeCell ref="Q108:Q109"/>
    <mergeCell ref="T5:AC5"/>
    <mergeCell ref="A7:D7"/>
    <mergeCell ref="B59:B63"/>
    <mergeCell ref="A46:F46"/>
    <mergeCell ref="A39:A45"/>
    <mergeCell ref="B39:B45"/>
    <mergeCell ref="A54:A63"/>
    <mergeCell ref="B54:B58"/>
    <mergeCell ref="H5:S5"/>
    <mergeCell ref="A17:D17"/>
    <mergeCell ref="G17:G29"/>
    <mergeCell ref="A18:A22"/>
    <mergeCell ref="B18:B22"/>
    <mergeCell ref="A30:D30"/>
    <mergeCell ref="A47:A50"/>
    <mergeCell ref="A37:A38"/>
    <mergeCell ref="A1:F1"/>
    <mergeCell ref="A2:F2"/>
    <mergeCell ref="A4:F4"/>
    <mergeCell ref="A23:A24"/>
    <mergeCell ref="B23:B24"/>
    <mergeCell ref="A51:A53"/>
    <mergeCell ref="B51:B53"/>
    <mergeCell ref="A64:F64"/>
    <mergeCell ref="B65:B68"/>
    <mergeCell ref="G7:G16"/>
    <mergeCell ref="A9:A11"/>
    <mergeCell ref="B9:B11"/>
    <mergeCell ref="A12:A16"/>
    <mergeCell ref="B12:B16"/>
    <mergeCell ref="A25:A29"/>
    <mergeCell ref="B25:B29"/>
    <mergeCell ref="A33:A35"/>
    <mergeCell ref="A31:A32"/>
    <mergeCell ref="B31:B32"/>
    <mergeCell ref="B33:B35"/>
    <mergeCell ref="G46:G63"/>
    <mergeCell ref="B37:B38"/>
    <mergeCell ref="B47:B50"/>
    <mergeCell ref="H1:AC1"/>
    <mergeCell ref="A113:B113"/>
    <mergeCell ref="G64:G90"/>
    <mergeCell ref="G102:G107"/>
    <mergeCell ref="I110:P110"/>
    <mergeCell ref="U110:AB110"/>
    <mergeCell ref="A91:F91"/>
    <mergeCell ref="B99:B101"/>
    <mergeCell ref="A93:A94"/>
    <mergeCell ref="B93:B94"/>
    <mergeCell ref="A95:A96"/>
    <mergeCell ref="B95:B96"/>
    <mergeCell ref="A65:A68"/>
    <mergeCell ref="G30:G45"/>
  </mergeCells>
  <phoneticPr fontId="5" type="noConversion"/>
  <pageMargins left="0.70866141732283472" right="0.70866141732283472" top="0.74803149606299213" bottom="0.74803149606299213" header="0.31496062992125984" footer="0.31496062992125984"/>
  <pageSetup paperSize="264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136"/>
  <sheetViews>
    <sheetView topLeftCell="A122" zoomScaleNormal="100" workbookViewId="0">
      <selection activeCell="D124" sqref="D124"/>
    </sheetView>
  </sheetViews>
  <sheetFormatPr defaultRowHeight="15" x14ac:dyDescent="0.25"/>
  <cols>
    <col min="1" max="1" width="14.5703125" customWidth="1"/>
    <col min="2" max="2" width="45.5703125" customWidth="1"/>
    <col min="3" max="3" width="16.28515625" customWidth="1"/>
    <col min="4" max="4" width="26.5703125" customWidth="1"/>
    <col min="5" max="5" width="13.85546875" customWidth="1"/>
    <col min="6" max="6" width="11.28515625" customWidth="1"/>
    <col min="7" max="8" width="4.85546875" customWidth="1"/>
    <col min="9" max="9" width="8.7109375" customWidth="1"/>
    <col min="10" max="10" width="6.42578125" customWidth="1"/>
    <col min="11" max="11" width="6.140625" customWidth="1"/>
    <col min="12" max="12" width="5.28515625" customWidth="1"/>
    <col min="13" max="13" width="6.140625" customWidth="1"/>
    <col min="14" max="15" width="5.28515625" customWidth="1"/>
    <col min="16" max="16" width="6.140625" customWidth="1"/>
    <col min="17" max="17" width="5.5703125" customWidth="1"/>
    <col min="18" max="18" width="4.7109375" customWidth="1"/>
    <col min="19" max="19" width="4.140625" customWidth="1"/>
    <col min="20" max="20" width="4.85546875" customWidth="1"/>
    <col min="21" max="21" width="8.7109375" customWidth="1"/>
    <col min="22" max="22" width="5.28515625" customWidth="1"/>
    <col min="23" max="23" width="6.140625" customWidth="1"/>
    <col min="24" max="24" width="5.28515625" customWidth="1"/>
    <col min="25" max="25" width="6.140625" customWidth="1"/>
    <col min="26" max="27" width="5.28515625" customWidth="1"/>
    <col min="28" max="28" width="6.140625" customWidth="1"/>
    <col min="29" max="29" width="5.85546875" customWidth="1"/>
  </cols>
  <sheetData>
    <row r="1" spans="1:29" ht="38.1" customHeight="1" x14ac:dyDescent="0.25">
      <c r="A1" s="456" t="s">
        <v>291</v>
      </c>
      <c r="B1" s="457"/>
      <c r="C1" s="457"/>
      <c r="D1" s="457"/>
      <c r="E1" s="423"/>
      <c r="F1" s="423"/>
      <c r="G1" s="114"/>
      <c r="H1" s="422" t="s">
        <v>327</v>
      </c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</row>
    <row r="2" spans="1:29" ht="45" customHeight="1" x14ac:dyDescent="0.25">
      <c r="A2" s="458" t="s">
        <v>53</v>
      </c>
      <c r="B2" s="459"/>
      <c r="C2" s="459"/>
      <c r="D2" s="459"/>
      <c r="E2" s="423"/>
      <c r="F2" s="42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x14ac:dyDescent="0.25">
      <c r="A3" s="11"/>
      <c r="B3" s="70"/>
      <c r="C3" s="70"/>
      <c r="D3" s="70"/>
      <c r="E3" s="9"/>
      <c r="F3" s="117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ht="27.95" customHeight="1" thickBot="1" x14ac:dyDescent="0.3">
      <c r="A4" s="422" t="s">
        <v>26</v>
      </c>
      <c r="B4" s="422"/>
      <c r="C4" s="422"/>
      <c r="D4" s="422"/>
      <c r="E4" s="423"/>
      <c r="F4" s="423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15.75" thickBot="1" x14ac:dyDescent="0.3">
      <c r="A5" s="114"/>
      <c r="B5" s="69"/>
      <c r="C5" s="69"/>
      <c r="D5" s="69"/>
      <c r="E5" s="115"/>
      <c r="F5" s="116"/>
      <c r="G5" s="12"/>
      <c r="H5" s="460" t="s">
        <v>28</v>
      </c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79"/>
      <c r="T5" s="460" t="s">
        <v>29</v>
      </c>
      <c r="U5" s="461"/>
      <c r="V5" s="461"/>
      <c r="W5" s="461"/>
      <c r="X5" s="461"/>
      <c r="Y5" s="461"/>
      <c r="Z5" s="461"/>
      <c r="AA5" s="461"/>
      <c r="AB5" s="461"/>
      <c r="AC5" s="461"/>
    </row>
    <row r="6" spans="1:29" ht="54.75" thickBot="1" x14ac:dyDescent="0.3">
      <c r="A6" s="1" t="s">
        <v>0</v>
      </c>
      <c r="B6" s="13" t="s">
        <v>19</v>
      </c>
      <c r="C6" s="14" t="s">
        <v>54</v>
      </c>
      <c r="D6" s="14" t="s">
        <v>1</v>
      </c>
      <c r="E6" s="2" t="s">
        <v>43</v>
      </c>
      <c r="F6" s="64" t="s">
        <v>47</v>
      </c>
      <c r="G6" s="15"/>
      <c r="H6" s="8" t="s">
        <v>30</v>
      </c>
      <c r="I6" s="8" t="s">
        <v>211</v>
      </c>
      <c r="J6" s="8" t="s">
        <v>31</v>
      </c>
      <c r="K6" s="8" t="s">
        <v>32</v>
      </c>
      <c r="L6" s="8" t="s">
        <v>33</v>
      </c>
      <c r="M6" s="8" t="s">
        <v>34</v>
      </c>
      <c r="N6" s="8" t="s">
        <v>35</v>
      </c>
      <c r="O6" s="8" t="s">
        <v>36</v>
      </c>
      <c r="P6" s="8" t="s">
        <v>37</v>
      </c>
      <c r="Q6" s="8" t="s">
        <v>38</v>
      </c>
      <c r="R6" s="8" t="s">
        <v>41</v>
      </c>
      <c r="S6" s="113" t="s">
        <v>42</v>
      </c>
      <c r="T6" s="8" t="s">
        <v>30</v>
      </c>
      <c r="U6" s="8" t="s">
        <v>111</v>
      </c>
      <c r="V6" s="8" t="s">
        <v>31</v>
      </c>
      <c r="W6" s="8" t="s">
        <v>32</v>
      </c>
      <c r="X6" s="8" t="s">
        <v>33</v>
      </c>
      <c r="Y6" s="8" t="s">
        <v>34</v>
      </c>
      <c r="Z6" s="8" t="s">
        <v>35</v>
      </c>
      <c r="AA6" s="8" t="s">
        <v>36</v>
      </c>
      <c r="AB6" s="8" t="s">
        <v>37</v>
      </c>
      <c r="AC6" s="8" t="s">
        <v>38</v>
      </c>
    </row>
    <row r="7" spans="1:29" ht="15.75" thickBot="1" x14ac:dyDescent="0.3">
      <c r="A7" s="462" t="s">
        <v>20</v>
      </c>
      <c r="B7" s="463"/>
      <c r="C7" s="464"/>
      <c r="D7" s="465"/>
      <c r="E7" s="66"/>
      <c r="F7" s="67"/>
      <c r="G7" s="441" t="s">
        <v>39</v>
      </c>
      <c r="H7" s="16">
        <f t="shared" ref="H7:Q7" si="0">SUM(H8:H16)</f>
        <v>30</v>
      </c>
      <c r="I7" s="16">
        <f t="shared" si="0"/>
        <v>70</v>
      </c>
      <c r="J7" s="16">
        <f t="shared" si="0"/>
        <v>5</v>
      </c>
      <c r="K7" s="16">
        <f t="shared" si="0"/>
        <v>190</v>
      </c>
      <c r="L7" s="16">
        <f t="shared" si="0"/>
        <v>45</v>
      </c>
      <c r="M7" s="16">
        <f t="shared" si="0"/>
        <v>80</v>
      </c>
      <c r="N7" s="16">
        <f t="shared" si="0"/>
        <v>20</v>
      </c>
      <c r="O7" s="16">
        <f t="shared" si="0"/>
        <v>0</v>
      </c>
      <c r="P7" s="16">
        <f t="shared" si="0"/>
        <v>0</v>
      </c>
      <c r="Q7" s="16">
        <f t="shared" si="0"/>
        <v>410</v>
      </c>
      <c r="R7" s="16"/>
      <c r="S7" s="42"/>
      <c r="T7" s="16">
        <f t="shared" ref="T7:AC7" si="1">SUM(T8:T16)</f>
        <v>30</v>
      </c>
      <c r="U7" s="16">
        <f t="shared" si="1"/>
        <v>42</v>
      </c>
      <c r="V7" s="16">
        <f t="shared" si="1"/>
        <v>5</v>
      </c>
      <c r="W7" s="16">
        <f t="shared" si="1"/>
        <v>96</v>
      </c>
      <c r="X7" s="16">
        <f t="shared" si="1"/>
        <v>45</v>
      </c>
      <c r="Y7" s="16">
        <f t="shared" si="1"/>
        <v>48</v>
      </c>
      <c r="Z7" s="16">
        <f t="shared" si="1"/>
        <v>20</v>
      </c>
      <c r="AA7" s="16">
        <f t="shared" si="1"/>
        <v>0</v>
      </c>
      <c r="AB7" s="16">
        <f t="shared" si="1"/>
        <v>0</v>
      </c>
      <c r="AC7" s="156">
        <f t="shared" si="1"/>
        <v>256</v>
      </c>
    </row>
    <row r="8" spans="1:29" ht="65.099999999999994" customHeight="1" thickBot="1" x14ac:dyDescent="0.3">
      <c r="A8" s="280" t="s">
        <v>2</v>
      </c>
      <c r="B8" s="368" t="s">
        <v>252</v>
      </c>
      <c r="C8" s="319"/>
      <c r="D8" s="71" t="s">
        <v>244</v>
      </c>
      <c r="E8" s="65" t="s">
        <v>44</v>
      </c>
      <c r="F8" s="320" t="s">
        <v>232</v>
      </c>
      <c r="G8" s="446"/>
      <c r="H8" s="17">
        <v>1</v>
      </c>
      <c r="I8" s="18"/>
      <c r="J8" s="18"/>
      <c r="K8" s="19"/>
      <c r="L8" s="19"/>
      <c r="M8" s="19"/>
      <c r="N8" s="19">
        <v>20</v>
      </c>
      <c r="O8" s="19"/>
      <c r="P8" s="20"/>
      <c r="Q8" s="21">
        <f t="shared" ref="Q8:Q29" si="2">SUM(I8:P8)</f>
        <v>20</v>
      </c>
      <c r="R8" s="145"/>
      <c r="S8" s="146"/>
      <c r="T8" s="50">
        <f>H8</f>
        <v>1</v>
      </c>
      <c r="U8" s="18"/>
      <c r="V8" s="18"/>
      <c r="W8" s="19"/>
      <c r="X8" s="19"/>
      <c r="Y8" s="19"/>
      <c r="Z8" s="19">
        <v>20</v>
      </c>
      <c r="AA8" s="19"/>
      <c r="AB8" s="29"/>
      <c r="AC8" s="175">
        <f t="shared" ref="AC8:AC16" si="3">SUM(U8:AB8)</f>
        <v>20</v>
      </c>
    </row>
    <row r="9" spans="1:29" ht="15" customHeight="1" x14ac:dyDescent="0.25">
      <c r="A9" s="418" t="s">
        <v>3</v>
      </c>
      <c r="B9" s="418" t="s">
        <v>213</v>
      </c>
      <c r="C9" s="215"/>
      <c r="D9" s="77" t="s">
        <v>4</v>
      </c>
      <c r="E9" s="4" t="s">
        <v>44</v>
      </c>
      <c r="F9" s="6" t="s">
        <v>48</v>
      </c>
      <c r="G9" s="446"/>
      <c r="H9" s="17">
        <v>2</v>
      </c>
      <c r="I9" s="27"/>
      <c r="J9" s="89"/>
      <c r="K9" s="28"/>
      <c r="L9" s="28">
        <v>30</v>
      </c>
      <c r="M9" s="28"/>
      <c r="N9" s="28"/>
      <c r="O9" s="28"/>
      <c r="P9" s="29"/>
      <c r="Q9" s="30">
        <f t="shared" si="2"/>
        <v>30</v>
      </c>
      <c r="R9" s="145">
        <v>1</v>
      </c>
      <c r="S9" s="146"/>
      <c r="T9" s="17">
        <f t="shared" ref="T9:T16" si="4">H9</f>
        <v>2</v>
      </c>
      <c r="U9" s="27"/>
      <c r="V9" s="89"/>
      <c r="W9" s="28"/>
      <c r="X9" s="28">
        <v>30</v>
      </c>
      <c r="Y9" s="28"/>
      <c r="Z9" s="28"/>
      <c r="AA9" s="28"/>
      <c r="AB9" s="29"/>
      <c r="AC9" s="175">
        <f t="shared" si="3"/>
        <v>30</v>
      </c>
    </row>
    <row r="10" spans="1:29" ht="28.5" x14ac:dyDescent="0.25">
      <c r="A10" s="421"/>
      <c r="B10" s="421"/>
      <c r="C10" s="216"/>
      <c r="D10" s="78" t="s">
        <v>5</v>
      </c>
      <c r="E10" s="60" t="s">
        <v>44</v>
      </c>
      <c r="F10" s="61" t="s">
        <v>232</v>
      </c>
      <c r="G10" s="446"/>
      <c r="H10" s="31">
        <v>0</v>
      </c>
      <c r="I10" s="32"/>
      <c r="J10" s="124"/>
      <c r="K10" s="33">
        <v>30</v>
      </c>
      <c r="L10" s="33"/>
      <c r="M10" s="33"/>
      <c r="N10" s="33"/>
      <c r="O10" s="33"/>
      <c r="P10" s="115"/>
      <c r="Q10" s="37">
        <f t="shared" si="2"/>
        <v>30</v>
      </c>
      <c r="R10" s="147"/>
      <c r="S10" s="80"/>
      <c r="T10" s="50">
        <f t="shared" si="4"/>
        <v>0</v>
      </c>
      <c r="U10" s="32"/>
      <c r="V10" s="124"/>
      <c r="W10" s="33"/>
      <c r="X10" s="33"/>
      <c r="Y10" s="33"/>
      <c r="Z10" s="33"/>
      <c r="AA10" s="33"/>
      <c r="AB10" s="36"/>
      <c r="AC10" s="174">
        <f t="shared" si="3"/>
        <v>0</v>
      </c>
    </row>
    <row r="11" spans="1:29" ht="29.25" thickBot="1" x14ac:dyDescent="0.3">
      <c r="A11" s="419"/>
      <c r="B11" s="419"/>
      <c r="C11" s="217"/>
      <c r="D11" s="76" t="s">
        <v>49</v>
      </c>
      <c r="E11" s="4" t="s">
        <v>44</v>
      </c>
      <c r="F11" s="6" t="s">
        <v>232</v>
      </c>
      <c r="G11" s="446"/>
      <c r="H11" s="285">
        <v>2</v>
      </c>
      <c r="I11" s="294"/>
      <c r="J11" s="294"/>
      <c r="K11" s="48"/>
      <c r="L11" s="48">
        <v>15</v>
      </c>
      <c r="M11" s="48"/>
      <c r="N11" s="48"/>
      <c r="O11" s="48"/>
      <c r="P11" s="49"/>
      <c r="Q11" s="284">
        <f t="shared" si="2"/>
        <v>15</v>
      </c>
      <c r="R11" s="295"/>
      <c r="S11" s="296">
        <v>1</v>
      </c>
      <c r="T11" s="286">
        <f t="shared" si="4"/>
        <v>2</v>
      </c>
      <c r="U11" s="294"/>
      <c r="V11" s="294"/>
      <c r="W11" s="48"/>
      <c r="X11" s="48">
        <v>15</v>
      </c>
      <c r="Y11" s="48"/>
      <c r="Z11" s="48"/>
      <c r="AA11" s="48"/>
      <c r="AB11" s="49"/>
      <c r="AC11" s="321">
        <f t="shared" si="3"/>
        <v>15</v>
      </c>
    </row>
    <row r="12" spans="1:29" ht="42.75" customHeight="1" x14ac:dyDescent="0.25">
      <c r="A12" s="448" t="s">
        <v>214</v>
      </c>
      <c r="B12" s="451" t="s">
        <v>254</v>
      </c>
      <c r="C12" s="218"/>
      <c r="D12" s="85" t="s">
        <v>58</v>
      </c>
      <c r="E12" s="58" t="s">
        <v>44</v>
      </c>
      <c r="F12" s="255" t="s">
        <v>212</v>
      </c>
      <c r="G12" s="446"/>
      <c r="H12" s="17">
        <v>5</v>
      </c>
      <c r="I12" s="94">
        <v>14</v>
      </c>
      <c r="J12" s="158">
        <v>1</v>
      </c>
      <c r="K12" s="28">
        <v>45</v>
      </c>
      <c r="L12" s="28"/>
      <c r="M12" s="28"/>
      <c r="N12" s="28"/>
      <c r="O12" s="28"/>
      <c r="P12" s="29"/>
      <c r="Q12" s="30">
        <f t="shared" si="2"/>
        <v>60</v>
      </c>
      <c r="R12" s="322"/>
      <c r="S12" s="325">
        <v>1</v>
      </c>
      <c r="T12" s="17">
        <f t="shared" si="4"/>
        <v>5</v>
      </c>
      <c r="U12" s="316">
        <f t="shared" ref="U12" si="5">I12*0.6</f>
        <v>8.4</v>
      </c>
      <c r="V12" s="158">
        <v>1</v>
      </c>
      <c r="W12" s="28">
        <f>K12*0.6</f>
        <v>27</v>
      </c>
      <c r="X12" s="28"/>
      <c r="Y12" s="28"/>
      <c r="Z12" s="28"/>
      <c r="AA12" s="28"/>
      <c r="AB12" s="29"/>
      <c r="AC12" s="175">
        <f t="shared" si="3"/>
        <v>36.4</v>
      </c>
    </row>
    <row r="13" spans="1:29" ht="42.75" x14ac:dyDescent="0.25">
      <c r="A13" s="449"/>
      <c r="B13" s="436"/>
      <c r="C13" s="216"/>
      <c r="D13" s="78" t="s">
        <v>55</v>
      </c>
      <c r="E13" s="72" t="s">
        <v>46</v>
      </c>
      <c r="F13" s="257" t="s">
        <v>212</v>
      </c>
      <c r="G13" s="446"/>
      <c r="H13" s="290">
        <v>5</v>
      </c>
      <c r="I13" s="95">
        <v>14</v>
      </c>
      <c r="J13" s="165">
        <v>1</v>
      </c>
      <c r="K13" s="7">
        <v>45</v>
      </c>
      <c r="L13" s="7"/>
      <c r="M13" s="7"/>
      <c r="N13" s="7"/>
      <c r="O13" s="7"/>
      <c r="P13" s="36"/>
      <c r="Q13" s="291">
        <f t="shared" si="2"/>
        <v>60</v>
      </c>
      <c r="R13" s="323"/>
      <c r="S13" s="326">
        <v>1</v>
      </c>
      <c r="T13" s="290">
        <f t="shared" si="4"/>
        <v>5</v>
      </c>
      <c r="U13" s="312">
        <f t="shared" ref="U13:U16" si="6">I13*0.6</f>
        <v>8.4</v>
      </c>
      <c r="V13" s="165">
        <v>1</v>
      </c>
      <c r="W13" s="7">
        <f t="shared" ref="W13:W15" si="7">K13*0.6</f>
        <v>27</v>
      </c>
      <c r="X13" s="7"/>
      <c r="Y13" s="7"/>
      <c r="Z13" s="7"/>
      <c r="AA13" s="7"/>
      <c r="AB13" s="36"/>
      <c r="AC13" s="174">
        <f t="shared" si="3"/>
        <v>36.4</v>
      </c>
    </row>
    <row r="14" spans="1:29" ht="42.75" x14ac:dyDescent="0.25">
      <c r="A14" s="449"/>
      <c r="B14" s="436"/>
      <c r="C14" s="216"/>
      <c r="D14" s="86" t="s">
        <v>56</v>
      </c>
      <c r="E14" s="60" t="s">
        <v>44</v>
      </c>
      <c r="F14" s="257" t="s">
        <v>212</v>
      </c>
      <c r="G14" s="446"/>
      <c r="H14" s="290">
        <v>5</v>
      </c>
      <c r="I14" s="95">
        <v>14</v>
      </c>
      <c r="J14" s="165">
        <v>1</v>
      </c>
      <c r="K14" s="7">
        <v>40</v>
      </c>
      <c r="L14" s="7"/>
      <c r="M14" s="7"/>
      <c r="N14" s="7"/>
      <c r="O14" s="7"/>
      <c r="P14" s="36"/>
      <c r="Q14" s="291">
        <f t="shared" si="2"/>
        <v>55</v>
      </c>
      <c r="R14" s="323"/>
      <c r="S14" s="326">
        <v>1</v>
      </c>
      <c r="T14" s="290">
        <f t="shared" si="4"/>
        <v>5</v>
      </c>
      <c r="U14" s="312">
        <f t="shared" si="6"/>
        <v>8.4</v>
      </c>
      <c r="V14" s="165">
        <v>1</v>
      </c>
      <c r="W14" s="7">
        <f t="shared" si="7"/>
        <v>24</v>
      </c>
      <c r="X14" s="7"/>
      <c r="Y14" s="7"/>
      <c r="Z14" s="7"/>
      <c r="AA14" s="7"/>
      <c r="AB14" s="36"/>
      <c r="AC14" s="174">
        <f t="shared" si="3"/>
        <v>33.4</v>
      </c>
    </row>
    <row r="15" spans="1:29" ht="42.75" x14ac:dyDescent="0.25">
      <c r="A15" s="449"/>
      <c r="B15" s="436"/>
      <c r="C15" s="216"/>
      <c r="D15" s="78" t="s">
        <v>107</v>
      </c>
      <c r="E15" s="60" t="s">
        <v>44</v>
      </c>
      <c r="F15" s="257" t="s">
        <v>212</v>
      </c>
      <c r="G15" s="446"/>
      <c r="H15" s="290">
        <v>5</v>
      </c>
      <c r="I15" s="95">
        <v>14</v>
      </c>
      <c r="J15" s="165">
        <v>1</v>
      </c>
      <c r="K15" s="7">
        <v>30</v>
      </c>
      <c r="L15" s="7"/>
      <c r="M15" s="7">
        <v>20</v>
      </c>
      <c r="N15" s="7"/>
      <c r="O15" s="7"/>
      <c r="P15" s="36"/>
      <c r="Q15" s="291">
        <f t="shared" si="2"/>
        <v>65</v>
      </c>
      <c r="R15" s="323"/>
      <c r="S15" s="326">
        <v>1</v>
      </c>
      <c r="T15" s="290">
        <f t="shared" si="4"/>
        <v>5</v>
      </c>
      <c r="U15" s="312">
        <f t="shared" si="6"/>
        <v>8.4</v>
      </c>
      <c r="V15" s="165">
        <v>1</v>
      </c>
      <c r="W15" s="7">
        <f t="shared" si="7"/>
        <v>18</v>
      </c>
      <c r="X15" s="7"/>
      <c r="Y15" s="7">
        <f>M15*0.6</f>
        <v>12</v>
      </c>
      <c r="Z15" s="7"/>
      <c r="AA15" s="7"/>
      <c r="AB15" s="36"/>
      <c r="AC15" s="174">
        <f t="shared" si="3"/>
        <v>39.4</v>
      </c>
    </row>
    <row r="16" spans="1:29" ht="29.25" thickBot="1" x14ac:dyDescent="0.3">
      <c r="A16" s="450"/>
      <c r="B16" s="452"/>
      <c r="C16" s="219" t="s">
        <v>175</v>
      </c>
      <c r="D16" s="87" t="s">
        <v>102</v>
      </c>
      <c r="E16" s="72" t="s">
        <v>46</v>
      </c>
      <c r="F16" s="256" t="s">
        <v>212</v>
      </c>
      <c r="G16" s="447"/>
      <c r="H16" s="22">
        <v>5</v>
      </c>
      <c r="I16" s="93">
        <v>14</v>
      </c>
      <c r="J16" s="169">
        <v>1</v>
      </c>
      <c r="K16" s="24"/>
      <c r="L16" s="24"/>
      <c r="M16" s="24">
        <v>60</v>
      </c>
      <c r="N16" s="24"/>
      <c r="O16" s="24"/>
      <c r="P16" s="25"/>
      <c r="Q16" s="26">
        <f t="shared" si="2"/>
        <v>75</v>
      </c>
      <c r="R16" s="324"/>
      <c r="S16" s="327">
        <v>1</v>
      </c>
      <c r="T16" s="22">
        <f t="shared" si="4"/>
        <v>5</v>
      </c>
      <c r="U16" s="317">
        <f t="shared" si="6"/>
        <v>8.4</v>
      </c>
      <c r="V16" s="169">
        <v>1</v>
      </c>
      <c r="W16" s="24"/>
      <c r="X16" s="24"/>
      <c r="Y16" s="24">
        <f>M16*0.6</f>
        <v>36</v>
      </c>
      <c r="Z16" s="24"/>
      <c r="AA16" s="24"/>
      <c r="AB16" s="25"/>
      <c r="AC16" s="176">
        <f t="shared" si="3"/>
        <v>45.4</v>
      </c>
    </row>
    <row r="17" spans="1:29" ht="15.75" thickBot="1" x14ac:dyDescent="0.3">
      <c r="A17" s="462" t="s">
        <v>21</v>
      </c>
      <c r="B17" s="463"/>
      <c r="C17" s="464"/>
      <c r="D17" s="465"/>
      <c r="E17" s="3"/>
      <c r="F17" s="5"/>
      <c r="G17" s="480" t="s">
        <v>21</v>
      </c>
      <c r="H17" s="16">
        <f t="shared" ref="H17:Q17" si="8">SUM(H18:H29)</f>
        <v>30</v>
      </c>
      <c r="I17" s="39">
        <f t="shared" si="8"/>
        <v>133</v>
      </c>
      <c r="J17" s="39">
        <f t="shared" si="8"/>
        <v>31</v>
      </c>
      <c r="K17" s="39">
        <f t="shared" si="8"/>
        <v>215</v>
      </c>
      <c r="L17" s="39">
        <f t="shared" si="8"/>
        <v>30</v>
      </c>
      <c r="M17" s="39">
        <f t="shared" si="8"/>
        <v>55</v>
      </c>
      <c r="N17" s="39">
        <f t="shared" si="8"/>
        <v>0</v>
      </c>
      <c r="O17" s="39">
        <f t="shared" si="8"/>
        <v>0</v>
      </c>
      <c r="P17" s="39">
        <f t="shared" si="8"/>
        <v>0</v>
      </c>
      <c r="Q17" s="16">
        <f t="shared" si="8"/>
        <v>464</v>
      </c>
      <c r="R17" s="243"/>
      <c r="S17" s="244"/>
      <c r="T17" s="16">
        <f t="shared" ref="T17:AC17" si="9">SUM(T18:T29)</f>
        <v>30</v>
      </c>
      <c r="U17" s="16">
        <f t="shared" si="9"/>
        <v>79.8</v>
      </c>
      <c r="V17" s="16">
        <f t="shared" si="9"/>
        <v>24</v>
      </c>
      <c r="W17" s="16">
        <f t="shared" si="9"/>
        <v>109</v>
      </c>
      <c r="X17" s="16">
        <f t="shared" si="9"/>
        <v>30</v>
      </c>
      <c r="Y17" s="16">
        <f t="shared" si="9"/>
        <v>33</v>
      </c>
      <c r="Z17" s="16">
        <f t="shared" si="9"/>
        <v>0</v>
      </c>
      <c r="AA17" s="16">
        <f t="shared" si="9"/>
        <v>0</v>
      </c>
      <c r="AB17" s="16">
        <f t="shared" si="9"/>
        <v>0</v>
      </c>
      <c r="AC17" s="156">
        <f t="shared" si="9"/>
        <v>275.8</v>
      </c>
    </row>
    <row r="18" spans="1:29" ht="15" customHeight="1" x14ac:dyDescent="0.25">
      <c r="A18" s="418" t="s">
        <v>6</v>
      </c>
      <c r="B18" s="418" t="s">
        <v>253</v>
      </c>
      <c r="C18" s="218"/>
      <c r="D18" s="79" t="s">
        <v>7</v>
      </c>
      <c r="E18" s="62" t="s">
        <v>44</v>
      </c>
      <c r="F18" s="63" t="s">
        <v>48</v>
      </c>
      <c r="G18" s="481"/>
      <c r="H18" s="17">
        <v>2</v>
      </c>
      <c r="I18" s="27"/>
      <c r="J18" s="27"/>
      <c r="K18" s="28"/>
      <c r="L18" s="28">
        <v>30</v>
      </c>
      <c r="M18" s="28"/>
      <c r="N18" s="28"/>
      <c r="O18" s="28"/>
      <c r="P18" s="29"/>
      <c r="Q18" s="30">
        <f t="shared" si="2"/>
        <v>30</v>
      </c>
      <c r="R18" s="145">
        <v>1</v>
      </c>
      <c r="S18" s="146"/>
      <c r="T18" s="50">
        <f t="shared" ref="T18:T29" si="10">H18</f>
        <v>2</v>
      </c>
      <c r="U18" s="27"/>
      <c r="V18" s="27"/>
      <c r="W18" s="28"/>
      <c r="X18" s="28">
        <v>30</v>
      </c>
      <c r="Y18" s="28"/>
      <c r="Z18" s="28"/>
      <c r="AA18" s="28"/>
      <c r="AB18" s="29"/>
      <c r="AC18" s="195">
        <f t="shared" ref="AC18:AC22" si="11">SUM(U18:AB18)</f>
        <v>30</v>
      </c>
    </row>
    <row r="19" spans="1:29" ht="28.5" x14ac:dyDescent="0.25">
      <c r="A19" s="421"/>
      <c r="B19" s="421"/>
      <c r="C19" s="216"/>
      <c r="D19" s="78" t="s">
        <v>8</v>
      </c>
      <c r="E19" s="60" t="s">
        <v>44</v>
      </c>
      <c r="F19" s="61" t="s">
        <v>232</v>
      </c>
      <c r="G19" s="481"/>
      <c r="H19" s="34">
        <v>1</v>
      </c>
      <c r="I19" s="105"/>
      <c r="J19" s="105">
        <v>9</v>
      </c>
      <c r="K19" s="7"/>
      <c r="L19" s="7"/>
      <c r="M19" s="7"/>
      <c r="N19" s="7"/>
      <c r="O19" s="7"/>
      <c r="P19" s="36"/>
      <c r="Q19" s="37">
        <f t="shared" si="2"/>
        <v>9</v>
      </c>
      <c r="R19" s="147"/>
      <c r="S19" s="80"/>
      <c r="T19" s="50">
        <f t="shared" si="10"/>
        <v>1</v>
      </c>
      <c r="U19" s="105"/>
      <c r="V19" s="105">
        <v>9</v>
      </c>
      <c r="W19" s="7"/>
      <c r="X19" s="7"/>
      <c r="Y19" s="7"/>
      <c r="Z19" s="7"/>
      <c r="AA19" s="7"/>
      <c r="AB19" s="36"/>
      <c r="AC19" s="195">
        <f t="shared" si="11"/>
        <v>9</v>
      </c>
    </row>
    <row r="20" spans="1:29" ht="28.5" x14ac:dyDescent="0.25">
      <c r="A20" s="483"/>
      <c r="B20" s="483"/>
      <c r="C20" s="293"/>
      <c r="D20" s="202" t="s">
        <v>245</v>
      </c>
      <c r="E20" s="72" t="s">
        <v>46</v>
      </c>
      <c r="F20" s="61" t="s">
        <v>232</v>
      </c>
      <c r="G20" s="481"/>
      <c r="H20" s="277">
        <v>1</v>
      </c>
      <c r="I20" s="294"/>
      <c r="J20" s="294">
        <v>15</v>
      </c>
      <c r="K20" s="48"/>
      <c r="L20" s="48"/>
      <c r="M20" s="48"/>
      <c r="N20" s="48"/>
      <c r="O20" s="48"/>
      <c r="P20" s="49"/>
      <c r="Q20" s="276">
        <f t="shared" si="2"/>
        <v>15</v>
      </c>
      <c r="R20" s="295"/>
      <c r="S20" s="296"/>
      <c r="T20" s="278">
        <f t="shared" si="10"/>
        <v>1</v>
      </c>
      <c r="U20" s="294"/>
      <c r="V20" s="294">
        <v>8</v>
      </c>
      <c r="W20" s="48"/>
      <c r="X20" s="48"/>
      <c r="Y20" s="48"/>
      <c r="Z20" s="48"/>
      <c r="AA20" s="48"/>
      <c r="AB20" s="49"/>
      <c r="AC20" s="195">
        <f t="shared" si="11"/>
        <v>8</v>
      </c>
    </row>
    <row r="21" spans="1:29" ht="28.5" x14ac:dyDescent="0.25">
      <c r="A21" s="483"/>
      <c r="B21" s="483"/>
      <c r="C21" s="293"/>
      <c r="D21" s="202" t="s">
        <v>246</v>
      </c>
      <c r="E21" s="55" t="s">
        <v>44</v>
      </c>
      <c r="F21" s="61" t="s">
        <v>232</v>
      </c>
      <c r="G21" s="481"/>
      <c r="H21" s="277">
        <v>1</v>
      </c>
      <c r="I21" s="294"/>
      <c r="J21" s="294"/>
      <c r="K21" s="48">
        <v>30</v>
      </c>
      <c r="L21" s="48"/>
      <c r="M21" s="48"/>
      <c r="N21" s="48"/>
      <c r="O21" s="48"/>
      <c r="P21" s="49"/>
      <c r="Q21" s="276">
        <f t="shared" si="2"/>
        <v>30</v>
      </c>
      <c r="R21" s="295"/>
      <c r="S21" s="296"/>
      <c r="T21" s="278">
        <f t="shared" si="10"/>
        <v>1</v>
      </c>
      <c r="U21" s="294"/>
      <c r="V21" s="294"/>
      <c r="W21" s="48">
        <v>16</v>
      </c>
      <c r="X21" s="48"/>
      <c r="Y21" s="48"/>
      <c r="Z21" s="48"/>
      <c r="AA21" s="48"/>
      <c r="AB21" s="49"/>
      <c r="AC21" s="195">
        <f t="shared" si="11"/>
        <v>16</v>
      </c>
    </row>
    <row r="22" spans="1:29" ht="29.25" thickBot="1" x14ac:dyDescent="0.3">
      <c r="A22" s="419"/>
      <c r="B22" s="419"/>
      <c r="C22" s="217"/>
      <c r="D22" s="76" t="s">
        <v>5</v>
      </c>
      <c r="E22" s="55" t="s">
        <v>44</v>
      </c>
      <c r="F22" s="6" t="s">
        <v>232</v>
      </c>
      <c r="G22" s="481"/>
      <c r="H22" s="22">
        <v>0</v>
      </c>
      <c r="I22" s="23"/>
      <c r="J22" s="23"/>
      <c r="K22" s="24">
        <v>30</v>
      </c>
      <c r="L22" s="24"/>
      <c r="M22" s="24"/>
      <c r="N22" s="24"/>
      <c r="O22" s="24"/>
      <c r="P22" s="25"/>
      <c r="Q22" s="26">
        <f t="shared" si="2"/>
        <v>30</v>
      </c>
      <c r="R22" s="148"/>
      <c r="S22" s="81"/>
      <c r="T22" s="50">
        <f t="shared" si="10"/>
        <v>0</v>
      </c>
      <c r="U22" s="23"/>
      <c r="V22" s="23"/>
      <c r="W22" s="24"/>
      <c r="X22" s="24"/>
      <c r="Y22" s="24"/>
      <c r="Z22" s="24"/>
      <c r="AA22" s="24"/>
      <c r="AB22" s="25"/>
      <c r="AC22" s="195">
        <f t="shared" si="11"/>
        <v>0</v>
      </c>
    </row>
    <row r="23" spans="1:29" ht="54.95" customHeight="1" x14ac:dyDescent="0.25">
      <c r="A23" s="439" t="s">
        <v>215</v>
      </c>
      <c r="B23" s="439" t="s">
        <v>255</v>
      </c>
      <c r="C23" s="218"/>
      <c r="D23" s="85" t="s">
        <v>59</v>
      </c>
      <c r="E23" s="75" t="s">
        <v>46</v>
      </c>
      <c r="F23" s="280" t="s">
        <v>212</v>
      </c>
      <c r="G23" s="481"/>
      <c r="H23" s="17">
        <v>4</v>
      </c>
      <c r="I23" s="142">
        <v>19</v>
      </c>
      <c r="J23" s="158">
        <v>1</v>
      </c>
      <c r="K23" s="28">
        <v>20</v>
      </c>
      <c r="L23" s="28"/>
      <c r="M23" s="28">
        <v>30</v>
      </c>
      <c r="N23" s="28"/>
      <c r="O23" s="28"/>
      <c r="P23" s="97"/>
      <c r="Q23" s="30">
        <f t="shared" si="2"/>
        <v>70</v>
      </c>
      <c r="R23" s="145"/>
      <c r="S23" s="146">
        <v>1</v>
      </c>
      <c r="T23" s="50">
        <f t="shared" si="10"/>
        <v>4</v>
      </c>
      <c r="U23" s="311">
        <f t="shared" ref="U23:U28" si="12">0.6*I23</f>
        <v>11.4</v>
      </c>
      <c r="V23" s="158">
        <v>1</v>
      </c>
      <c r="W23" s="28">
        <f t="shared" ref="W23:W29" si="13">0.6*K23</f>
        <v>12</v>
      </c>
      <c r="X23" s="28"/>
      <c r="Y23" s="28">
        <f t="shared" ref="Y23:Y26" si="14">0.6*M23</f>
        <v>18</v>
      </c>
      <c r="Z23" s="28"/>
      <c r="AA23" s="28"/>
      <c r="AB23" s="97"/>
      <c r="AC23" s="175">
        <f t="shared" ref="AC23:AC29" si="15">SUM(U23:AB23)</f>
        <v>42.4</v>
      </c>
    </row>
    <row r="24" spans="1:29" ht="54.95" customHeight="1" thickBot="1" x14ac:dyDescent="0.3">
      <c r="A24" s="452"/>
      <c r="B24" s="452"/>
      <c r="C24" s="88" t="s">
        <v>203</v>
      </c>
      <c r="D24" s="87" t="s">
        <v>9</v>
      </c>
      <c r="E24" s="73" t="s">
        <v>46</v>
      </c>
      <c r="F24" s="282" t="s">
        <v>212</v>
      </c>
      <c r="G24" s="481"/>
      <c r="H24" s="34">
        <v>4</v>
      </c>
      <c r="I24" s="143">
        <v>19</v>
      </c>
      <c r="J24" s="169">
        <v>1</v>
      </c>
      <c r="K24" s="24">
        <v>30</v>
      </c>
      <c r="L24" s="24"/>
      <c r="M24" s="24">
        <v>20</v>
      </c>
      <c r="N24" s="24"/>
      <c r="O24" s="24"/>
      <c r="P24" s="328"/>
      <c r="Q24" s="26">
        <f t="shared" si="2"/>
        <v>70</v>
      </c>
      <c r="R24" s="148"/>
      <c r="S24" s="81">
        <v>1</v>
      </c>
      <c r="T24" s="22">
        <f t="shared" si="10"/>
        <v>4</v>
      </c>
      <c r="U24" s="313">
        <f t="shared" ref="U24" si="16">0.6*I24</f>
        <v>11.4</v>
      </c>
      <c r="V24" s="169">
        <v>1</v>
      </c>
      <c r="W24" s="24">
        <f t="shared" si="13"/>
        <v>18</v>
      </c>
      <c r="X24" s="24"/>
      <c r="Y24" s="24">
        <f t="shared" si="14"/>
        <v>12</v>
      </c>
      <c r="Z24" s="24"/>
      <c r="AA24" s="24"/>
      <c r="AB24" s="328"/>
      <c r="AC24" s="176">
        <f t="shared" si="15"/>
        <v>42.4</v>
      </c>
    </row>
    <row r="25" spans="1:29" ht="42.75" x14ac:dyDescent="0.25">
      <c r="A25" s="435" t="s">
        <v>224</v>
      </c>
      <c r="B25" s="435" t="s">
        <v>216</v>
      </c>
      <c r="C25" s="336" t="s">
        <v>173</v>
      </c>
      <c r="D25" s="329" t="s">
        <v>206</v>
      </c>
      <c r="E25" s="330" t="s">
        <v>44</v>
      </c>
      <c r="F25" s="331" t="s">
        <v>212</v>
      </c>
      <c r="G25" s="481"/>
      <c r="H25" s="34">
        <v>2</v>
      </c>
      <c r="I25" s="332">
        <v>9</v>
      </c>
      <c r="J25" s="333">
        <v>1</v>
      </c>
      <c r="K25" s="19">
        <v>15</v>
      </c>
      <c r="L25" s="19"/>
      <c r="M25" s="19"/>
      <c r="N25" s="19"/>
      <c r="O25" s="19"/>
      <c r="P25" s="334"/>
      <c r="Q25" s="288">
        <f t="shared" si="2"/>
        <v>25</v>
      </c>
      <c r="R25" s="149"/>
      <c r="S25" s="172"/>
      <c r="T25" s="289">
        <f t="shared" si="10"/>
        <v>2</v>
      </c>
      <c r="U25" s="335">
        <f t="shared" si="12"/>
        <v>5.3999999999999995</v>
      </c>
      <c r="V25" s="333">
        <v>1</v>
      </c>
      <c r="W25" s="19">
        <f t="shared" si="13"/>
        <v>9</v>
      </c>
      <c r="X25" s="19"/>
      <c r="Y25" s="19"/>
      <c r="Z25" s="19"/>
      <c r="AA25" s="19"/>
      <c r="AB25" s="334"/>
      <c r="AC25" s="195">
        <f t="shared" si="15"/>
        <v>15.399999999999999</v>
      </c>
    </row>
    <row r="26" spans="1:29" ht="42.75" x14ac:dyDescent="0.25">
      <c r="A26" s="436"/>
      <c r="B26" s="436"/>
      <c r="C26" s="337" t="s">
        <v>173</v>
      </c>
      <c r="D26" s="78" t="s">
        <v>205</v>
      </c>
      <c r="E26" s="72" t="s">
        <v>46</v>
      </c>
      <c r="F26" s="257" t="s">
        <v>212</v>
      </c>
      <c r="G26" s="481"/>
      <c r="H26" s="34">
        <v>4</v>
      </c>
      <c r="I26" s="170">
        <v>14</v>
      </c>
      <c r="J26" s="165">
        <v>1</v>
      </c>
      <c r="K26" s="7">
        <v>10</v>
      </c>
      <c r="L26" s="7"/>
      <c r="M26" s="7">
        <v>5</v>
      </c>
      <c r="N26" s="7"/>
      <c r="O26" s="7"/>
      <c r="P26" s="98"/>
      <c r="Q26" s="37">
        <f t="shared" si="2"/>
        <v>30</v>
      </c>
      <c r="R26" s="147"/>
      <c r="S26" s="80">
        <v>1</v>
      </c>
      <c r="T26" s="34">
        <f t="shared" si="10"/>
        <v>4</v>
      </c>
      <c r="U26" s="315">
        <f t="shared" si="12"/>
        <v>8.4</v>
      </c>
      <c r="V26" s="165">
        <v>1</v>
      </c>
      <c r="W26" s="7">
        <f t="shared" si="13"/>
        <v>6</v>
      </c>
      <c r="X26" s="7"/>
      <c r="Y26" s="7">
        <f t="shared" si="14"/>
        <v>3</v>
      </c>
      <c r="Z26" s="7"/>
      <c r="AA26" s="7"/>
      <c r="AB26" s="98"/>
      <c r="AC26" s="195">
        <f t="shared" si="15"/>
        <v>18.399999999999999</v>
      </c>
    </row>
    <row r="27" spans="1:29" ht="28.5" x14ac:dyDescent="0.25">
      <c r="A27" s="436"/>
      <c r="B27" s="436"/>
      <c r="C27" s="216"/>
      <c r="D27" s="78" t="s">
        <v>104</v>
      </c>
      <c r="E27" s="72" t="s">
        <v>46</v>
      </c>
      <c r="F27" s="257" t="s">
        <v>212</v>
      </c>
      <c r="G27" s="481"/>
      <c r="H27" s="34">
        <v>4</v>
      </c>
      <c r="I27" s="170">
        <v>29</v>
      </c>
      <c r="J27" s="165">
        <v>1</v>
      </c>
      <c r="K27" s="7">
        <v>30</v>
      </c>
      <c r="L27" s="7"/>
      <c r="M27" s="7"/>
      <c r="N27" s="7"/>
      <c r="O27" s="7"/>
      <c r="P27" s="98"/>
      <c r="Q27" s="37">
        <f t="shared" si="2"/>
        <v>60</v>
      </c>
      <c r="R27" s="147"/>
      <c r="S27" s="80">
        <v>1</v>
      </c>
      <c r="T27" s="34">
        <f t="shared" si="10"/>
        <v>4</v>
      </c>
      <c r="U27" s="315">
        <f t="shared" si="12"/>
        <v>17.399999999999999</v>
      </c>
      <c r="V27" s="165">
        <v>1</v>
      </c>
      <c r="W27" s="7">
        <f t="shared" si="13"/>
        <v>18</v>
      </c>
      <c r="X27" s="7"/>
      <c r="Y27" s="7"/>
      <c r="Z27" s="7"/>
      <c r="AA27" s="7"/>
      <c r="AB27" s="98"/>
      <c r="AC27" s="195">
        <f t="shared" si="15"/>
        <v>36.4</v>
      </c>
    </row>
    <row r="28" spans="1:29" ht="28.5" x14ac:dyDescent="0.25">
      <c r="A28" s="436"/>
      <c r="B28" s="436"/>
      <c r="C28" s="216"/>
      <c r="D28" s="78" t="s">
        <v>256</v>
      </c>
      <c r="E28" s="4" t="s">
        <v>44</v>
      </c>
      <c r="F28" s="257" t="s">
        <v>212</v>
      </c>
      <c r="G28" s="481"/>
      <c r="H28" s="34">
        <v>3</v>
      </c>
      <c r="I28" s="170">
        <v>14</v>
      </c>
      <c r="J28" s="165">
        <v>1</v>
      </c>
      <c r="K28" s="7">
        <v>20</v>
      </c>
      <c r="L28" s="7"/>
      <c r="M28" s="7"/>
      <c r="N28" s="7"/>
      <c r="O28" s="7"/>
      <c r="P28" s="98"/>
      <c r="Q28" s="37">
        <f t="shared" si="2"/>
        <v>35</v>
      </c>
      <c r="R28" s="147"/>
      <c r="S28" s="80">
        <v>1</v>
      </c>
      <c r="T28" s="34">
        <f t="shared" si="10"/>
        <v>3</v>
      </c>
      <c r="U28" s="315">
        <f t="shared" si="12"/>
        <v>8.4</v>
      </c>
      <c r="V28" s="165">
        <v>1</v>
      </c>
      <c r="W28" s="7">
        <f t="shared" si="13"/>
        <v>12</v>
      </c>
      <c r="X28" s="7"/>
      <c r="Y28" s="7"/>
      <c r="Z28" s="7"/>
      <c r="AA28" s="7"/>
      <c r="AB28" s="98"/>
      <c r="AC28" s="195">
        <f t="shared" si="15"/>
        <v>21.4</v>
      </c>
    </row>
    <row r="29" spans="1:29" ht="29.25" thickBot="1" x14ac:dyDescent="0.3">
      <c r="A29" s="452"/>
      <c r="B29" s="452"/>
      <c r="C29" s="219" t="s">
        <v>201</v>
      </c>
      <c r="D29" s="84" t="s">
        <v>103</v>
      </c>
      <c r="E29" s="72" t="s">
        <v>46</v>
      </c>
      <c r="F29" s="256" t="s">
        <v>212</v>
      </c>
      <c r="G29" s="482"/>
      <c r="H29" s="22">
        <v>4</v>
      </c>
      <c r="I29" s="143">
        <v>29</v>
      </c>
      <c r="J29" s="169">
        <v>1</v>
      </c>
      <c r="K29" s="24">
        <v>30</v>
      </c>
      <c r="L29" s="24"/>
      <c r="M29" s="24"/>
      <c r="N29" s="24"/>
      <c r="O29" s="24"/>
      <c r="P29" s="328"/>
      <c r="Q29" s="26">
        <f t="shared" si="2"/>
        <v>60</v>
      </c>
      <c r="R29" s="148"/>
      <c r="S29" s="81">
        <v>1</v>
      </c>
      <c r="T29" s="22">
        <f t="shared" si="10"/>
        <v>4</v>
      </c>
      <c r="U29" s="313">
        <f t="shared" ref="U29" si="17">0.6*I29</f>
        <v>17.399999999999999</v>
      </c>
      <c r="V29" s="169">
        <v>1</v>
      </c>
      <c r="W29" s="24">
        <f t="shared" si="13"/>
        <v>18</v>
      </c>
      <c r="X29" s="24"/>
      <c r="Y29" s="24"/>
      <c r="Z29" s="24"/>
      <c r="AA29" s="24"/>
      <c r="AB29" s="328"/>
      <c r="AC29" s="195">
        <f t="shared" si="15"/>
        <v>36.4</v>
      </c>
    </row>
    <row r="30" spans="1:29" ht="15.75" thickBot="1" x14ac:dyDescent="0.3">
      <c r="A30" s="462" t="s">
        <v>22</v>
      </c>
      <c r="B30" s="463"/>
      <c r="C30" s="464"/>
      <c r="D30" s="465"/>
      <c r="E30" s="3"/>
      <c r="F30" s="5"/>
      <c r="G30" s="441" t="s">
        <v>22</v>
      </c>
      <c r="H30" s="16">
        <f t="shared" ref="H30:Q30" si="18">SUM(H31:H56)</f>
        <v>30</v>
      </c>
      <c r="I30" s="39">
        <f t="shared" si="18"/>
        <v>96</v>
      </c>
      <c r="J30" s="39">
        <f t="shared" si="18"/>
        <v>70</v>
      </c>
      <c r="K30" s="39">
        <f t="shared" si="18"/>
        <v>159</v>
      </c>
      <c r="L30" s="39">
        <f t="shared" si="18"/>
        <v>52</v>
      </c>
      <c r="M30" s="39">
        <f t="shared" si="18"/>
        <v>20</v>
      </c>
      <c r="N30" s="39">
        <f t="shared" si="18"/>
        <v>0</v>
      </c>
      <c r="O30" s="39">
        <f t="shared" si="18"/>
        <v>0</v>
      </c>
      <c r="P30" s="39">
        <f t="shared" si="18"/>
        <v>0</v>
      </c>
      <c r="Q30" s="16">
        <f t="shared" si="18"/>
        <v>397</v>
      </c>
      <c r="R30" s="243"/>
      <c r="S30" s="244"/>
      <c r="T30" s="16">
        <f t="shared" ref="T30:AC30" si="19">SUM(T31:T56)</f>
        <v>30</v>
      </c>
      <c r="U30" s="16">
        <f t="shared" si="19"/>
        <v>48</v>
      </c>
      <c r="V30" s="16">
        <f t="shared" si="19"/>
        <v>35</v>
      </c>
      <c r="W30" s="16">
        <f t="shared" si="19"/>
        <v>78</v>
      </c>
      <c r="X30" s="16">
        <f t="shared" si="19"/>
        <v>41</v>
      </c>
      <c r="Y30" s="16">
        <f t="shared" si="19"/>
        <v>10</v>
      </c>
      <c r="Z30" s="16">
        <f t="shared" si="19"/>
        <v>0</v>
      </c>
      <c r="AA30" s="16">
        <f t="shared" si="19"/>
        <v>0</v>
      </c>
      <c r="AB30" s="16">
        <f t="shared" si="19"/>
        <v>0</v>
      </c>
      <c r="AC30" s="156">
        <f t="shared" si="19"/>
        <v>212</v>
      </c>
    </row>
    <row r="31" spans="1:29" ht="30" customHeight="1" x14ac:dyDescent="0.25">
      <c r="A31" s="418" t="s">
        <v>217</v>
      </c>
      <c r="B31" s="418" t="s">
        <v>10</v>
      </c>
      <c r="C31" s="218"/>
      <c r="D31" s="79" t="s">
        <v>257</v>
      </c>
      <c r="E31" s="62" t="s">
        <v>44</v>
      </c>
      <c r="F31" s="63" t="s">
        <v>48</v>
      </c>
      <c r="G31" s="442"/>
      <c r="H31" s="17">
        <v>2</v>
      </c>
      <c r="I31" s="27"/>
      <c r="J31" s="27"/>
      <c r="K31" s="28"/>
      <c r="L31" s="28">
        <v>30</v>
      </c>
      <c r="M31" s="28"/>
      <c r="N31" s="28"/>
      <c r="O31" s="28"/>
      <c r="P31" s="29"/>
      <c r="Q31" s="30">
        <f t="shared" ref="Q31:Q38" si="20">SUM(I31:P31)</f>
        <v>30</v>
      </c>
      <c r="R31" s="145">
        <v>1</v>
      </c>
      <c r="S31" s="146"/>
      <c r="T31" s="50">
        <f t="shared" ref="T31:T38" si="21">H31</f>
        <v>2</v>
      </c>
      <c r="U31" s="27"/>
      <c r="V31" s="27"/>
      <c r="W31" s="28"/>
      <c r="X31" s="28">
        <v>30</v>
      </c>
      <c r="Y31" s="28"/>
      <c r="Z31" s="28"/>
      <c r="AA31" s="28"/>
      <c r="AB31" s="29"/>
      <c r="AC31" s="175">
        <f t="shared" ref="AC31:AC38" si="22">SUM(U31:AB31)</f>
        <v>30</v>
      </c>
    </row>
    <row r="32" spans="1:29" ht="30" customHeight="1" thickBot="1" x14ac:dyDescent="0.3">
      <c r="A32" s="421"/>
      <c r="B32" s="419"/>
      <c r="C32" s="216"/>
      <c r="D32" s="78" t="s">
        <v>247</v>
      </c>
      <c r="E32" s="56" t="s">
        <v>44</v>
      </c>
      <c r="F32" s="61" t="s">
        <v>232</v>
      </c>
      <c r="G32" s="442"/>
      <c r="H32" s="34">
        <v>1</v>
      </c>
      <c r="I32" s="105"/>
      <c r="J32" s="105"/>
      <c r="K32" s="7">
        <v>15</v>
      </c>
      <c r="L32" s="7"/>
      <c r="M32" s="7"/>
      <c r="N32" s="7"/>
      <c r="O32" s="7"/>
      <c r="P32" s="36"/>
      <c r="Q32" s="37">
        <f t="shared" si="20"/>
        <v>15</v>
      </c>
      <c r="R32" s="147"/>
      <c r="S32" s="80"/>
      <c r="T32" s="50">
        <f t="shared" si="21"/>
        <v>1</v>
      </c>
      <c r="U32" s="339"/>
      <c r="V32" s="105"/>
      <c r="W32" s="7">
        <v>8</v>
      </c>
      <c r="X32" s="7"/>
      <c r="Y32" s="7"/>
      <c r="Z32" s="7"/>
      <c r="AA32" s="7"/>
      <c r="AB32" s="36"/>
      <c r="AC32" s="195">
        <f t="shared" si="22"/>
        <v>8</v>
      </c>
    </row>
    <row r="33" spans="1:29" ht="28.5" customHeight="1" x14ac:dyDescent="0.25">
      <c r="A33" s="453" t="s">
        <v>218</v>
      </c>
      <c r="B33" s="453" t="s">
        <v>219</v>
      </c>
      <c r="C33" s="220"/>
      <c r="D33" s="82" t="s">
        <v>11</v>
      </c>
      <c r="E33" s="58" t="s">
        <v>44</v>
      </c>
      <c r="F33" s="280" t="s">
        <v>212</v>
      </c>
      <c r="G33" s="442"/>
      <c r="H33" s="17">
        <v>3</v>
      </c>
      <c r="I33" s="94">
        <v>20</v>
      </c>
      <c r="J33" s="89">
        <v>2</v>
      </c>
      <c r="K33" s="28">
        <v>30</v>
      </c>
      <c r="L33" s="28"/>
      <c r="M33" s="28"/>
      <c r="N33" s="28"/>
      <c r="O33" s="28"/>
      <c r="P33" s="29"/>
      <c r="Q33" s="30">
        <f t="shared" si="20"/>
        <v>52</v>
      </c>
      <c r="R33" s="145"/>
      <c r="S33" s="146">
        <v>1</v>
      </c>
      <c r="T33" s="50">
        <f t="shared" si="21"/>
        <v>3</v>
      </c>
      <c r="U33" s="338">
        <f>0.5*I33</f>
        <v>10</v>
      </c>
      <c r="V33" s="89">
        <v>1</v>
      </c>
      <c r="W33" s="28">
        <f>0.5*K33</f>
        <v>15</v>
      </c>
      <c r="X33" s="28"/>
      <c r="Y33" s="28"/>
      <c r="Z33" s="28"/>
      <c r="AA33" s="28"/>
      <c r="AB33" s="97"/>
      <c r="AC33" s="195">
        <f t="shared" si="22"/>
        <v>26</v>
      </c>
    </row>
    <row r="34" spans="1:29" x14ac:dyDescent="0.25">
      <c r="A34" s="454"/>
      <c r="B34" s="454"/>
      <c r="C34" s="221"/>
      <c r="D34" s="83" t="s">
        <v>51</v>
      </c>
      <c r="E34" s="60" t="s">
        <v>44</v>
      </c>
      <c r="F34" s="281" t="s">
        <v>212</v>
      </c>
      <c r="G34" s="442"/>
      <c r="H34" s="34">
        <v>2</v>
      </c>
      <c r="I34" s="95">
        <v>20</v>
      </c>
      <c r="J34" s="105">
        <v>2</v>
      </c>
      <c r="K34" s="7"/>
      <c r="L34" s="7">
        <v>22</v>
      </c>
      <c r="M34" s="7"/>
      <c r="N34" s="7"/>
      <c r="O34" s="7"/>
      <c r="P34" s="36"/>
      <c r="Q34" s="37">
        <f t="shared" si="20"/>
        <v>44</v>
      </c>
      <c r="R34" s="147"/>
      <c r="S34" s="80">
        <v>1</v>
      </c>
      <c r="T34" s="50">
        <f t="shared" si="21"/>
        <v>2</v>
      </c>
      <c r="U34" s="312">
        <f t="shared" ref="U34:U35" si="23">0.5*I34</f>
        <v>10</v>
      </c>
      <c r="V34" s="105">
        <v>1</v>
      </c>
      <c r="W34" s="7"/>
      <c r="X34" s="7">
        <f>0.5*L34</f>
        <v>11</v>
      </c>
      <c r="Y34" s="7"/>
      <c r="Z34" s="7"/>
      <c r="AA34" s="7"/>
      <c r="AB34" s="98"/>
      <c r="AC34" s="195">
        <f t="shared" si="22"/>
        <v>22</v>
      </c>
    </row>
    <row r="35" spans="1:29" ht="29.25" thickBot="1" x14ac:dyDescent="0.3">
      <c r="A35" s="455"/>
      <c r="B35" s="455"/>
      <c r="C35" s="222"/>
      <c r="D35" s="84" t="s">
        <v>12</v>
      </c>
      <c r="E35" s="73" t="s">
        <v>46</v>
      </c>
      <c r="F35" s="282" t="s">
        <v>212</v>
      </c>
      <c r="G35" s="442"/>
      <c r="H35" s="22">
        <v>3</v>
      </c>
      <c r="I35" s="93">
        <v>20</v>
      </c>
      <c r="J35" s="88">
        <v>2</v>
      </c>
      <c r="K35" s="24">
        <v>30</v>
      </c>
      <c r="L35" s="24"/>
      <c r="M35" s="24"/>
      <c r="N35" s="24"/>
      <c r="O35" s="24"/>
      <c r="P35" s="25"/>
      <c r="Q35" s="26">
        <f t="shared" si="20"/>
        <v>52</v>
      </c>
      <c r="R35" s="148"/>
      <c r="S35" s="81">
        <v>1</v>
      </c>
      <c r="T35" s="22">
        <f t="shared" si="21"/>
        <v>3</v>
      </c>
      <c r="U35" s="317">
        <f t="shared" si="23"/>
        <v>10</v>
      </c>
      <c r="V35" s="88">
        <v>1</v>
      </c>
      <c r="W35" s="24">
        <f>0.5*K35</f>
        <v>15</v>
      </c>
      <c r="X35" s="24"/>
      <c r="Y35" s="24"/>
      <c r="Z35" s="24"/>
      <c r="AA35" s="24"/>
      <c r="AB35" s="328"/>
      <c r="AC35" s="176">
        <f t="shared" si="22"/>
        <v>26</v>
      </c>
    </row>
    <row r="36" spans="1:29" ht="57.75" thickBot="1" x14ac:dyDescent="0.3">
      <c r="A36" s="279" t="s">
        <v>220</v>
      </c>
      <c r="B36" s="369" t="s">
        <v>258</v>
      </c>
      <c r="C36" s="340"/>
      <c r="D36" s="341" t="s">
        <v>52</v>
      </c>
      <c r="E36" s="74" t="s">
        <v>46</v>
      </c>
      <c r="F36" s="283" t="s">
        <v>212</v>
      </c>
      <c r="G36" s="442"/>
      <c r="H36" s="287">
        <v>2</v>
      </c>
      <c r="I36" s="342"/>
      <c r="J36" s="342">
        <v>20</v>
      </c>
      <c r="K36" s="343"/>
      <c r="L36" s="343"/>
      <c r="M36" s="343">
        <v>20</v>
      </c>
      <c r="N36" s="343"/>
      <c r="O36" s="343"/>
      <c r="P36" s="344"/>
      <c r="Q36" s="51">
        <f t="shared" si="20"/>
        <v>40</v>
      </c>
      <c r="R36" s="345"/>
      <c r="S36" s="346">
        <v>1</v>
      </c>
      <c r="T36" s="50">
        <f t="shared" si="21"/>
        <v>2</v>
      </c>
      <c r="U36" s="386"/>
      <c r="V36" s="387">
        <f>0.5*J36</f>
        <v>10</v>
      </c>
      <c r="W36" s="388"/>
      <c r="X36" s="388"/>
      <c r="Y36" s="387">
        <f>0.5*M36</f>
        <v>10</v>
      </c>
      <c r="Z36" s="388"/>
      <c r="AA36" s="388"/>
      <c r="AB36" s="344"/>
      <c r="AC36" s="195">
        <f t="shared" si="22"/>
        <v>20</v>
      </c>
    </row>
    <row r="37" spans="1:29" ht="30" customHeight="1" x14ac:dyDescent="0.25">
      <c r="A37" s="439" t="s">
        <v>221</v>
      </c>
      <c r="B37" s="418" t="s">
        <v>259</v>
      </c>
      <c r="C37" s="223"/>
      <c r="D37" s="77" t="s">
        <v>50</v>
      </c>
      <c r="E37" s="4" t="s">
        <v>44</v>
      </c>
      <c r="F37" s="255" t="s">
        <v>212</v>
      </c>
      <c r="G37" s="442"/>
      <c r="H37" s="17">
        <v>3</v>
      </c>
      <c r="I37" s="142">
        <v>18</v>
      </c>
      <c r="J37" s="89">
        <v>2</v>
      </c>
      <c r="K37" s="28">
        <v>30</v>
      </c>
      <c r="L37" s="28"/>
      <c r="M37" s="19"/>
      <c r="N37" s="19"/>
      <c r="O37" s="19"/>
      <c r="P37" s="20"/>
      <c r="Q37" s="21">
        <f t="shared" si="20"/>
        <v>50</v>
      </c>
      <c r="R37" s="145"/>
      <c r="S37" s="146">
        <v>1</v>
      </c>
      <c r="T37" s="50">
        <f t="shared" si="21"/>
        <v>3</v>
      </c>
      <c r="U37" s="382">
        <f t="shared" ref="U37:U38" si="24">0.5*I37</f>
        <v>9</v>
      </c>
      <c r="V37" s="89">
        <v>1</v>
      </c>
      <c r="W37" s="191">
        <f t="shared" ref="W37:W38" si="25">0.5*K37</f>
        <v>15</v>
      </c>
      <c r="X37" s="28"/>
      <c r="Y37" s="28"/>
      <c r="Z37" s="28"/>
      <c r="AA37" s="28"/>
      <c r="AB37" s="20"/>
      <c r="AC37" s="195">
        <f t="shared" si="22"/>
        <v>25</v>
      </c>
    </row>
    <row r="38" spans="1:29" ht="30" customHeight="1" thickBot="1" x14ac:dyDescent="0.3">
      <c r="A38" s="485"/>
      <c r="B38" s="419"/>
      <c r="C38" s="224"/>
      <c r="D38" s="76" t="s">
        <v>27</v>
      </c>
      <c r="E38" s="73" t="s">
        <v>46</v>
      </c>
      <c r="F38" s="256" t="s">
        <v>212</v>
      </c>
      <c r="G38" s="442"/>
      <c r="H38" s="22">
        <v>3</v>
      </c>
      <c r="I38" s="143">
        <v>18</v>
      </c>
      <c r="J38" s="88">
        <v>2</v>
      </c>
      <c r="K38" s="24">
        <v>30</v>
      </c>
      <c r="L38" s="24"/>
      <c r="M38" s="24"/>
      <c r="N38" s="24"/>
      <c r="O38" s="24"/>
      <c r="P38" s="25"/>
      <c r="Q38" s="26">
        <f t="shared" si="20"/>
        <v>50</v>
      </c>
      <c r="R38" s="148"/>
      <c r="S38" s="81">
        <v>1</v>
      </c>
      <c r="T38" s="50">
        <f t="shared" si="21"/>
        <v>3</v>
      </c>
      <c r="U38" s="383">
        <f t="shared" si="24"/>
        <v>9</v>
      </c>
      <c r="V38" s="88">
        <v>1</v>
      </c>
      <c r="W38" s="192">
        <f t="shared" si="25"/>
        <v>15</v>
      </c>
      <c r="X38" s="24"/>
      <c r="Y38" s="24"/>
      <c r="Z38" s="24"/>
      <c r="AA38" s="24"/>
      <c r="AB38" s="25"/>
      <c r="AC38" s="195">
        <f t="shared" si="22"/>
        <v>25</v>
      </c>
    </row>
    <row r="39" spans="1:29" ht="39" thickBot="1" x14ac:dyDescent="0.3">
      <c r="A39" s="470" t="s">
        <v>261</v>
      </c>
      <c r="B39" s="478" t="s">
        <v>296</v>
      </c>
      <c r="C39" s="242" t="s">
        <v>169</v>
      </c>
      <c r="D39" s="99" t="s">
        <v>113</v>
      </c>
      <c r="E39" s="100" t="s">
        <v>44</v>
      </c>
      <c r="F39" s="258" t="s">
        <v>234</v>
      </c>
      <c r="G39" s="442"/>
      <c r="H39" s="511">
        <v>2</v>
      </c>
      <c r="I39" s="134"/>
      <c r="J39" s="125">
        <f>2*V39</f>
        <v>2</v>
      </c>
      <c r="K39" s="107"/>
      <c r="L39" s="28"/>
      <c r="M39" s="28"/>
      <c r="N39" s="28"/>
      <c r="O39" s="28"/>
      <c r="P39" s="97"/>
      <c r="Q39" s="521">
        <f>J39+J40+J41+J42+J43+K43</f>
        <v>12</v>
      </c>
      <c r="R39" s="146">
        <v>1</v>
      </c>
      <c r="S39" s="146">
        <v>1</v>
      </c>
      <c r="T39" s="506">
        <f t="shared" ref="T39:T87" si="26">H39</f>
        <v>2</v>
      </c>
      <c r="U39" s="134"/>
      <c r="V39" s="125">
        <v>1</v>
      </c>
      <c r="W39" s="107"/>
      <c r="X39" s="28"/>
      <c r="Y39" s="28"/>
      <c r="Z39" s="28"/>
      <c r="AA39" s="28"/>
      <c r="AB39" s="97"/>
      <c r="AC39" s="521">
        <f>V39+V40+V41+V42+V43+W43</f>
        <v>6</v>
      </c>
    </row>
    <row r="40" spans="1:29" ht="51" x14ac:dyDescent="0.25">
      <c r="A40" s="471"/>
      <c r="B40" s="454"/>
      <c r="C40" s="241" t="s">
        <v>169</v>
      </c>
      <c r="D40" s="101" t="s">
        <v>114</v>
      </c>
      <c r="E40" s="103" t="s">
        <v>44</v>
      </c>
      <c r="F40" s="253" t="s">
        <v>234</v>
      </c>
      <c r="G40" s="442"/>
      <c r="H40" s="508"/>
      <c r="I40" s="135"/>
      <c r="J40" s="125">
        <f t="shared" ref="J40:J56" si="27">2*V40</f>
        <v>2</v>
      </c>
      <c r="K40" s="109"/>
      <c r="L40" s="7"/>
      <c r="M40" s="7"/>
      <c r="N40" s="7"/>
      <c r="O40" s="7"/>
      <c r="P40" s="98"/>
      <c r="Q40" s="436"/>
      <c r="R40" s="80">
        <v>1</v>
      </c>
      <c r="S40" s="80">
        <v>1</v>
      </c>
      <c r="T40" s="436"/>
      <c r="U40" s="135"/>
      <c r="V40" s="126">
        <v>1</v>
      </c>
      <c r="W40" s="109"/>
      <c r="X40" s="7"/>
      <c r="Y40" s="7"/>
      <c r="Z40" s="7"/>
      <c r="AA40" s="7"/>
      <c r="AB40" s="98"/>
      <c r="AC40" s="436"/>
    </row>
    <row r="41" spans="1:29" ht="38.25" x14ac:dyDescent="0.25">
      <c r="A41" s="471"/>
      <c r="B41" s="454"/>
      <c r="C41" s="241" t="s">
        <v>169</v>
      </c>
      <c r="D41" s="101" t="s">
        <v>115</v>
      </c>
      <c r="E41" s="72" t="s">
        <v>46</v>
      </c>
      <c r="F41" s="253" t="s">
        <v>234</v>
      </c>
      <c r="G41" s="442"/>
      <c r="H41" s="508"/>
      <c r="I41" s="135"/>
      <c r="J41" s="126">
        <f t="shared" si="27"/>
        <v>2</v>
      </c>
      <c r="K41" s="109"/>
      <c r="L41" s="7"/>
      <c r="M41" s="7"/>
      <c r="N41" s="7"/>
      <c r="O41" s="7"/>
      <c r="P41" s="98"/>
      <c r="Q41" s="436"/>
      <c r="R41" s="80">
        <v>1</v>
      </c>
      <c r="S41" s="80">
        <v>1</v>
      </c>
      <c r="T41" s="436"/>
      <c r="U41" s="135"/>
      <c r="V41" s="126">
        <v>1</v>
      </c>
      <c r="W41" s="109"/>
      <c r="X41" s="7"/>
      <c r="Y41" s="7"/>
      <c r="Z41" s="7"/>
      <c r="AA41" s="7"/>
      <c r="AB41" s="98"/>
      <c r="AC41" s="436"/>
    </row>
    <row r="42" spans="1:29" ht="63.75" x14ac:dyDescent="0.25">
      <c r="A42" s="471"/>
      <c r="B42" s="454"/>
      <c r="C42" s="241" t="s">
        <v>169</v>
      </c>
      <c r="D42" s="101" t="s">
        <v>116</v>
      </c>
      <c r="E42" s="103" t="s">
        <v>44</v>
      </c>
      <c r="F42" s="253" t="s">
        <v>234</v>
      </c>
      <c r="G42" s="443"/>
      <c r="H42" s="508"/>
      <c r="I42" s="135"/>
      <c r="J42" s="126">
        <f t="shared" si="27"/>
        <v>2</v>
      </c>
      <c r="K42" s="109"/>
      <c r="L42" s="136"/>
      <c r="M42" s="136"/>
      <c r="N42" s="136"/>
      <c r="O42" s="136"/>
      <c r="P42" s="137"/>
      <c r="Q42" s="436"/>
      <c r="R42" s="80">
        <v>1</v>
      </c>
      <c r="S42" s="80">
        <v>1</v>
      </c>
      <c r="T42" s="436"/>
      <c r="U42" s="135"/>
      <c r="V42" s="126">
        <v>1</v>
      </c>
      <c r="W42" s="109"/>
      <c r="X42" s="136"/>
      <c r="Y42" s="136"/>
      <c r="Z42" s="136"/>
      <c r="AA42" s="136"/>
      <c r="AB42" s="137"/>
      <c r="AC42" s="436"/>
    </row>
    <row r="43" spans="1:29" ht="51" x14ac:dyDescent="0.25">
      <c r="A43" s="471"/>
      <c r="B43" s="454"/>
      <c r="C43" s="241" t="s">
        <v>169</v>
      </c>
      <c r="D43" s="101" t="s">
        <v>117</v>
      </c>
      <c r="E43" s="103" t="s">
        <v>44</v>
      </c>
      <c r="F43" s="253" t="s">
        <v>234</v>
      </c>
      <c r="G43" s="443"/>
      <c r="H43" s="509"/>
      <c r="I43" s="314"/>
      <c r="J43" s="126">
        <f t="shared" si="27"/>
        <v>2</v>
      </c>
      <c r="K43" s="126">
        <f t="shared" ref="K43:K56" si="28">2*W43</f>
        <v>2</v>
      </c>
      <c r="L43" s="136"/>
      <c r="M43" s="136"/>
      <c r="N43" s="136"/>
      <c r="O43" s="136"/>
      <c r="P43" s="137"/>
      <c r="Q43" s="507"/>
      <c r="R43" s="80">
        <v>1</v>
      </c>
      <c r="S43" s="80">
        <v>1</v>
      </c>
      <c r="T43" s="507"/>
      <c r="U43" s="314"/>
      <c r="V43" s="126">
        <v>1</v>
      </c>
      <c r="W43" s="109">
        <v>1</v>
      </c>
      <c r="X43" s="136"/>
      <c r="Y43" s="136"/>
      <c r="Z43" s="136"/>
      <c r="AA43" s="136"/>
      <c r="AB43" s="137"/>
      <c r="AC43" s="507"/>
    </row>
    <row r="44" spans="1:29" ht="127.5" x14ac:dyDescent="0.25">
      <c r="A44" s="471"/>
      <c r="B44" s="489" t="s">
        <v>297</v>
      </c>
      <c r="C44" s="241" t="s">
        <v>169</v>
      </c>
      <c r="D44" s="101" t="s">
        <v>118</v>
      </c>
      <c r="E44" s="103" t="s">
        <v>44</v>
      </c>
      <c r="F44" s="253" t="s">
        <v>234</v>
      </c>
      <c r="G44" s="443"/>
      <c r="H44" s="505">
        <v>2</v>
      </c>
      <c r="I44" s="135"/>
      <c r="J44" s="126">
        <f t="shared" si="27"/>
        <v>2</v>
      </c>
      <c r="K44" s="126">
        <f t="shared" si="28"/>
        <v>2</v>
      </c>
      <c r="L44" s="136"/>
      <c r="M44" s="136"/>
      <c r="N44" s="136"/>
      <c r="O44" s="136"/>
      <c r="P44" s="137"/>
      <c r="Q44" s="504">
        <f>J44+J45+J46+K44+K45+K46</f>
        <v>12</v>
      </c>
      <c r="R44" s="80">
        <v>1</v>
      </c>
      <c r="S44" s="80">
        <v>1</v>
      </c>
      <c r="T44" s="506">
        <f t="shared" si="26"/>
        <v>2</v>
      </c>
      <c r="U44" s="135"/>
      <c r="V44" s="126">
        <v>1</v>
      </c>
      <c r="W44" s="109">
        <v>1</v>
      </c>
      <c r="X44" s="136"/>
      <c r="Y44" s="136"/>
      <c r="Z44" s="136"/>
      <c r="AA44" s="136"/>
      <c r="AB44" s="137"/>
      <c r="AC44" s="504">
        <f>V44+V45+V46+W44+W45+W46</f>
        <v>6</v>
      </c>
    </row>
    <row r="45" spans="1:29" ht="30" x14ac:dyDescent="0.25">
      <c r="A45" s="471"/>
      <c r="B45" s="454"/>
      <c r="C45" s="241" t="s">
        <v>169</v>
      </c>
      <c r="D45" s="101" t="s">
        <v>119</v>
      </c>
      <c r="E45" s="103" t="s">
        <v>44</v>
      </c>
      <c r="F45" s="253" t="s">
        <v>234</v>
      </c>
      <c r="G45" s="443"/>
      <c r="H45" s="454"/>
      <c r="I45" s="135"/>
      <c r="J45" s="126">
        <f t="shared" si="27"/>
        <v>2</v>
      </c>
      <c r="K45" s="126">
        <f t="shared" si="28"/>
        <v>2</v>
      </c>
      <c r="L45" s="136"/>
      <c r="M45" s="136"/>
      <c r="N45" s="136"/>
      <c r="O45" s="136"/>
      <c r="P45" s="137"/>
      <c r="Q45" s="454"/>
      <c r="R45" s="80">
        <v>1</v>
      </c>
      <c r="S45" s="80">
        <v>1</v>
      </c>
      <c r="T45" s="436"/>
      <c r="U45" s="135"/>
      <c r="V45" s="126">
        <v>1</v>
      </c>
      <c r="W45" s="109">
        <v>1</v>
      </c>
      <c r="X45" s="136"/>
      <c r="Y45" s="136"/>
      <c r="Z45" s="136"/>
      <c r="AA45" s="136"/>
      <c r="AB45" s="137"/>
      <c r="AC45" s="454"/>
    </row>
    <row r="46" spans="1:29" ht="51" x14ac:dyDescent="0.25">
      <c r="A46" s="471"/>
      <c r="B46" s="454"/>
      <c r="C46" s="241" t="s">
        <v>169</v>
      </c>
      <c r="D46" s="101" t="s">
        <v>120</v>
      </c>
      <c r="E46" s="103" t="s">
        <v>44</v>
      </c>
      <c r="F46" s="253" t="s">
        <v>234</v>
      </c>
      <c r="G46" s="443"/>
      <c r="H46" s="454"/>
      <c r="I46" s="135"/>
      <c r="J46" s="126">
        <f t="shared" si="27"/>
        <v>2</v>
      </c>
      <c r="K46" s="126">
        <f t="shared" si="28"/>
        <v>2</v>
      </c>
      <c r="L46" s="136"/>
      <c r="M46" s="136"/>
      <c r="N46" s="136"/>
      <c r="O46" s="136"/>
      <c r="P46" s="137"/>
      <c r="Q46" s="454"/>
      <c r="R46" s="80">
        <v>1</v>
      </c>
      <c r="S46" s="80">
        <v>1</v>
      </c>
      <c r="T46" s="436"/>
      <c r="U46" s="135"/>
      <c r="V46" s="126">
        <v>1</v>
      </c>
      <c r="W46" s="109">
        <v>1</v>
      </c>
      <c r="X46" s="136"/>
      <c r="Y46" s="136"/>
      <c r="Z46" s="136"/>
      <c r="AA46" s="136"/>
      <c r="AB46" s="137"/>
      <c r="AC46" s="454"/>
    </row>
    <row r="47" spans="1:29" ht="30" x14ac:dyDescent="0.25">
      <c r="A47" s="471"/>
      <c r="B47" s="466" t="s">
        <v>298</v>
      </c>
      <c r="C47" s="241" t="s">
        <v>169</v>
      </c>
      <c r="D47" s="101" t="s">
        <v>121</v>
      </c>
      <c r="E47" s="103" t="s">
        <v>44</v>
      </c>
      <c r="F47" s="253" t="s">
        <v>234</v>
      </c>
      <c r="G47" s="443"/>
      <c r="H47" s="505">
        <v>3</v>
      </c>
      <c r="I47" s="135"/>
      <c r="J47" s="126">
        <f t="shared" si="27"/>
        <v>2</v>
      </c>
      <c r="K47" s="126">
        <f t="shared" si="28"/>
        <v>0</v>
      </c>
      <c r="L47" s="7"/>
      <c r="M47" s="7"/>
      <c r="N47" s="19"/>
      <c r="O47" s="19"/>
      <c r="P47" s="20"/>
      <c r="Q47" s="504">
        <f>J47+J48+J49+J50+K48</f>
        <v>14</v>
      </c>
      <c r="R47" s="80">
        <v>1</v>
      </c>
      <c r="S47" s="80">
        <v>1</v>
      </c>
      <c r="T47" s="506">
        <f t="shared" ref="T47" si="29">H47</f>
        <v>3</v>
      </c>
      <c r="U47" s="135"/>
      <c r="V47" s="126">
        <v>1</v>
      </c>
      <c r="W47" s="109"/>
      <c r="X47" s="7"/>
      <c r="Y47" s="19"/>
      <c r="Z47" s="19"/>
      <c r="AA47" s="19"/>
      <c r="AB47" s="20"/>
      <c r="AC47" s="504">
        <f>V47+V48+V49+V50+W48</f>
        <v>6</v>
      </c>
    </row>
    <row r="48" spans="1:29" ht="30" x14ac:dyDescent="0.25">
      <c r="A48" s="471"/>
      <c r="B48" s="489"/>
      <c r="C48" s="241" t="s">
        <v>169</v>
      </c>
      <c r="D48" s="101" t="s">
        <v>122</v>
      </c>
      <c r="E48" s="72" t="s">
        <v>46</v>
      </c>
      <c r="F48" s="253" t="s">
        <v>234</v>
      </c>
      <c r="G48" s="443"/>
      <c r="H48" s="505"/>
      <c r="I48" s="135"/>
      <c r="J48" s="126">
        <f t="shared" si="27"/>
        <v>4</v>
      </c>
      <c r="K48" s="126">
        <v>4</v>
      </c>
      <c r="L48" s="7"/>
      <c r="M48" s="7"/>
      <c r="N48" s="19"/>
      <c r="O48" s="19"/>
      <c r="P48" s="20"/>
      <c r="Q48" s="454"/>
      <c r="R48" s="80">
        <v>1</v>
      </c>
      <c r="S48" s="80">
        <v>1</v>
      </c>
      <c r="T48" s="436"/>
      <c r="U48" s="135"/>
      <c r="V48" s="126">
        <v>2</v>
      </c>
      <c r="W48" s="109">
        <v>1</v>
      </c>
      <c r="X48" s="19"/>
      <c r="Y48" s="19"/>
      <c r="Z48" s="19"/>
      <c r="AA48" s="19"/>
      <c r="AB48" s="20"/>
      <c r="AC48" s="454"/>
    </row>
    <row r="49" spans="1:29" ht="30" x14ac:dyDescent="0.25">
      <c r="A49" s="471"/>
      <c r="B49" s="489"/>
      <c r="C49" s="241" t="s">
        <v>169</v>
      </c>
      <c r="D49" s="101" t="s">
        <v>123</v>
      </c>
      <c r="E49" s="103" t="s">
        <v>44</v>
      </c>
      <c r="F49" s="253" t="s">
        <v>234</v>
      </c>
      <c r="G49" s="443"/>
      <c r="H49" s="505"/>
      <c r="I49" s="135"/>
      <c r="J49" s="126">
        <f t="shared" si="27"/>
        <v>2</v>
      </c>
      <c r="K49" s="126">
        <f t="shared" si="28"/>
        <v>0</v>
      </c>
      <c r="L49" s="7"/>
      <c r="M49" s="7"/>
      <c r="N49" s="19"/>
      <c r="O49" s="19"/>
      <c r="P49" s="20"/>
      <c r="Q49" s="454"/>
      <c r="R49" s="80">
        <v>1</v>
      </c>
      <c r="S49" s="80">
        <v>1</v>
      </c>
      <c r="T49" s="436"/>
      <c r="U49" s="135"/>
      <c r="V49" s="126">
        <v>1</v>
      </c>
      <c r="W49" s="109"/>
      <c r="X49" s="19"/>
      <c r="Y49" s="19"/>
      <c r="Z49" s="19"/>
      <c r="AA49" s="19"/>
      <c r="AB49" s="20"/>
      <c r="AC49" s="454"/>
    </row>
    <row r="50" spans="1:29" x14ac:dyDescent="0.25">
      <c r="A50" s="471"/>
      <c r="B50" s="489"/>
      <c r="C50" s="241" t="s">
        <v>176</v>
      </c>
      <c r="D50" s="101" t="s">
        <v>70</v>
      </c>
      <c r="E50" s="103" t="s">
        <v>44</v>
      </c>
      <c r="F50" s="253" t="s">
        <v>234</v>
      </c>
      <c r="G50" s="443"/>
      <c r="H50" s="505"/>
      <c r="I50" s="135"/>
      <c r="J50" s="126">
        <f t="shared" si="27"/>
        <v>2</v>
      </c>
      <c r="K50" s="126">
        <f t="shared" si="28"/>
        <v>0</v>
      </c>
      <c r="L50" s="7"/>
      <c r="M50" s="7"/>
      <c r="N50" s="19"/>
      <c r="O50" s="19"/>
      <c r="P50" s="20"/>
      <c r="Q50" s="454"/>
      <c r="R50" s="80">
        <v>1</v>
      </c>
      <c r="S50" s="80">
        <v>1</v>
      </c>
      <c r="T50" s="507"/>
      <c r="U50" s="135"/>
      <c r="V50" s="126">
        <v>1</v>
      </c>
      <c r="W50" s="109"/>
      <c r="X50" s="19"/>
      <c r="Y50" s="19"/>
      <c r="Z50" s="19"/>
      <c r="AA50" s="19"/>
      <c r="AB50" s="20"/>
      <c r="AC50" s="454"/>
    </row>
    <row r="51" spans="1:29" ht="76.5" x14ac:dyDescent="0.25">
      <c r="A51" s="471"/>
      <c r="B51" s="489" t="s">
        <v>299</v>
      </c>
      <c r="C51" s="241" t="s">
        <v>169</v>
      </c>
      <c r="D51" s="101" t="s">
        <v>124</v>
      </c>
      <c r="E51" s="72" t="s">
        <v>46</v>
      </c>
      <c r="F51" s="253" t="s">
        <v>234</v>
      </c>
      <c r="G51" s="443"/>
      <c r="H51" s="506">
        <v>4</v>
      </c>
      <c r="I51" s="135"/>
      <c r="J51" s="126">
        <f t="shared" si="27"/>
        <v>4</v>
      </c>
      <c r="K51" s="126">
        <v>4</v>
      </c>
      <c r="L51" s="7"/>
      <c r="M51" s="7"/>
      <c r="N51" s="19"/>
      <c r="O51" s="19"/>
      <c r="P51" s="20"/>
      <c r="Q51" s="510">
        <f>J51+J52+J53+J54+J55+J56+K51+K52+K53+K54+K56</f>
        <v>26</v>
      </c>
      <c r="R51" s="80">
        <v>1</v>
      </c>
      <c r="S51" s="80">
        <v>1</v>
      </c>
      <c r="T51" s="506">
        <f t="shared" ref="T51" si="30">H51</f>
        <v>4</v>
      </c>
      <c r="U51" s="135"/>
      <c r="V51" s="126">
        <v>2</v>
      </c>
      <c r="W51" s="109">
        <v>1</v>
      </c>
      <c r="X51" s="19"/>
      <c r="Y51" s="19"/>
      <c r="Z51" s="19"/>
      <c r="AA51" s="19"/>
      <c r="AB51" s="20"/>
      <c r="AC51" s="510">
        <f>V51+V52+V53+V54+V55+V56+W51+W52+W53+W54+W56</f>
        <v>12</v>
      </c>
    </row>
    <row r="52" spans="1:29" ht="75" x14ac:dyDescent="0.25">
      <c r="A52" s="471"/>
      <c r="B52" s="489"/>
      <c r="C52" s="241" t="s">
        <v>177</v>
      </c>
      <c r="D52" s="101" t="s">
        <v>125</v>
      </c>
      <c r="E52" s="103" t="s">
        <v>44</v>
      </c>
      <c r="F52" s="253" t="s">
        <v>234</v>
      </c>
      <c r="G52" s="443"/>
      <c r="H52" s="508"/>
      <c r="I52" s="135"/>
      <c r="J52" s="126">
        <f t="shared" si="27"/>
        <v>2</v>
      </c>
      <c r="K52" s="126">
        <f t="shared" si="28"/>
        <v>2</v>
      </c>
      <c r="L52" s="7"/>
      <c r="M52" s="7"/>
      <c r="N52" s="19"/>
      <c r="O52" s="19"/>
      <c r="P52" s="20"/>
      <c r="Q52" s="436"/>
      <c r="R52" s="80">
        <v>1</v>
      </c>
      <c r="S52" s="80">
        <v>1</v>
      </c>
      <c r="T52" s="436"/>
      <c r="U52" s="135"/>
      <c r="V52" s="126">
        <v>1</v>
      </c>
      <c r="W52" s="109">
        <v>1</v>
      </c>
      <c r="X52" s="19"/>
      <c r="Y52" s="19"/>
      <c r="Z52" s="19"/>
      <c r="AA52" s="19"/>
      <c r="AB52" s="20"/>
      <c r="AC52" s="436"/>
    </row>
    <row r="53" spans="1:29" ht="38.25" x14ac:dyDescent="0.25">
      <c r="A53" s="471"/>
      <c r="B53" s="489"/>
      <c r="C53" s="241" t="s">
        <v>178</v>
      </c>
      <c r="D53" s="101" t="s">
        <v>126</v>
      </c>
      <c r="E53" s="103" t="s">
        <v>44</v>
      </c>
      <c r="F53" s="253" t="s">
        <v>234</v>
      </c>
      <c r="G53" s="443"/>
      <c r="H53" s="508"/>
      <c r="I53" s="135"/>
      <c r="J53" s="126">
        <f t="shared" si="27"/>
        <v>2</v>
      </c>
      <c r="K53" s="126">
        <f t="shared" si="28"/>
        <v>2</v>
      </c>
      <c r="L53" s="7"/>
      <c r="M53" s="7"/>
      <c r="N53" s="19"/>
      <c r="O53" s="19"/>
      <c r="P53" s="20"/>
      <c r="Q53" s="436"/>
      <c r="R53" s="80">
        <v>1</v>
      </c>
      <c r="S53" s="80">
        <v>1</v>
      </c>
      <c r="T53" s="436"/>
      <c r="U53" s="135"/>
      <c r="V53" s="126">
        <v>1</v>
      </c>
      <c r="W53" s="109">
        <v>1</v>
      </c>
      <c r="X53" s="19"/>
      <c r="Y53" s="19"/>
      <c r="Z53" s="19"/>
      <c r="AA53" s="19"/>
      <c r="AB53" s="20"/>
      <c r="AC53" s="436"/>
    </row>
    <row r="54" spans="1:29" ht="30" x14ac:dyDescent="0.25">
      <c r="A54" s="471"/>
      <c r="B54" s="489"/>
      <c r="C54" s="241" t="s">
        <v>169</v>
      </c>
      <c r="D54" s="101" t="s">
        <v>127</v>
      </c>
      <c r="E54" s="103" t="s">
        <v>44</v>
      </c>
      <c r="F54" s="253" t="s">
        <v>234</v>
      </c>
      <c r="G54" s="443"/>
      <c r="H54" s="508"/>
      <c r="I54" s="135"/>
      <c r="J54" s="126">
        <f t="shared" si="27"/>
        <v>2</v>
      </c>
      <c r="K54" s="126">
        <f t="shared" si="28"/>
        <v>2</v>
      </c>
      <c r="L54" s="7"/>
      <c r="M54" s="7"/>
      <c r="N54" s="19"/>
      <c r="O54" s="19"/>
      <c r="P54" s="20"/>
      <c r="Q54" s="436"/>
      <c r="R54" s="80">
        <v>1</v>
      </c>
      <c r="S54" s="80">
        <v>1</v>
      </c>
      <c r="T54" s="436"/>
      <c r="U54" s="135"/>
      <c r="V54" s="126">
        <v>1</v>
      </c>
      <c r="W54" s="109">
        <v>1</v>
      </c>
      <c r="X54" s="19"/>
      <c r="Y54" s="19"/>
      <c r="Z54" s="19"/>
      <c r="AA54" s="19"/>
      <c r="AB54" s="20"/>
      <c r="AC54" s="436"/>
    </row>
    <row r="55" spans="1:29" ht="38.25" x14ac:dyDescent="0.25">
      <c r="A55" s="471"/>
      <c r="B55" s="489"/>
      <c r="C55" s="241" t="s">
        <v>169</v>
      </c>
      <c r="D55" s="101" t="s">
        <v>128</v>
      </c>
      <c r="E55" s="103" t="s">
        <v>44</v>
      </c>
      <c r="F55" s="253" t="s">
        <v>234</v>
      </c>
      <c r="G55" s="443"/>
      <c r="H55" s="508"/>
      <c r="I55" s="135"/>
      <c r="J55" s="126">
        <f t="shared" si="27"/>
        <v>2</v>
      </c>
      <c r="K55" s="126">
        <f t="shared" si="28"/>
        <v>0</v>
      </c>
      <c r="L55" s="7"/>
      <c r="M55" s="19"/>
      <c r="N55" s="19"/>
      <c r="O55" s="19"/>
      <c r="P55" s="20"/>
      <c r="Q55" s="436"/>
      <c r="R55" s="80">
        <v>1</v>
      </c>
      <c r="S55" s="80">
        <v>1</v>
      </c>
      <c r="T55" s="436"/>
      <c r="U55" s="135"/>
      <c r="V55" s="126">
        <v>1</v>
      </c>
      <c r="W55" s="109"/>
      <c r="X55" s="19"/>
      <c r="Y55" s="19"/>
      <c r="Z55" s="19"/>
      <c r="AA55" s="19"/>
      <c r="AB55" s="20"/>
      <c r="AC55" s="436"/>
    </row>
    <row r="56" spans="1:29" ht="45.75" thickBot="1" x14ac:dyDescent="0.3">
      <c r="A56" s="471"/>
      <c r="B56" s="500"/>
      <c r="C56" s="241" t="s">
        <v>179</v>
      </c>
      <c r="D56" s="101" t="s">
        <v>129</v>
      </c>
      <c r="E56" s="103" t="s">
        <v>44</v>
      </c>
      <c r="F56" s="266" t="s">
        <v>234</v>
      </c>
      <c r="G56" s="443"/>
      <c r="H56" s="509"/>
      <c r="I56" s="397"/>
      <c r="J56" s="127">
        <f t="shared" si="27"/>
        <v>2</v>
      </c>
      <c r="K56" s="127">
        <f t="shared" si="28"/>
        <v>2</v>
      </c>
      <c r="L56" s="24"/>
      <c r="M56" s="7"/>
      <c r="N56" s="7"/>
      <c r="O56" s="7"/>
      <c r="P56" s="36"/>
      <c r="Q56" s="507"/>
      <c r="R56" s="80">
        <v>1</v>
      </c>
      <c r="S56" s="80">
        <v>1</v>
      </c>
      <c r="T56" s="507"/>
      <c r="U56" s="314"/>
      <c r="V56" s="126">
        <v>1</v>
      </c>
      <c r="W56" s="109">
        <v>1</v>
      </c>
      <c r="X56" s="7"/>
      <c r="Y56" s="19"/>
      <c r="Z56" s="19"/>
      <c r="AA56" s="19"/>
      <c r="AB56" s="20"/>
      <c r="AC56" s="507"/>
    </row>
    <row r="57" spans="1:29" ht="15.75" thickBot="1" x14ac:dyDescent="0.3">
      <c r="A57" s="430" t="s">
        <v>23</v>
      </c>
      <c r="B57" s="467"/>
      <c r="C57" s="467"/>
      <c r="D57" s="468"/>
      <c r="E57" s="468"/>
      <c r="F57" s="469"/>
      <c r="G57" s="426" t="s">
        <v>23</v>
      </c>
      <c r="H57" s="16">
        <f t="shared" ref="H57:Q57" si="31">SUM(H58:H79)</f>
        <v>30</v>
      </c>
      <c r="I57" s="16">
        <f t="shared" si="31"/>
        <v>86</v>
      </c>
      <c r="J57" s="16">
        <f t="shared" si="31"/>
        <v>57</v>
      </c>
      <c r="K57" s="16">
        <f t="shared" si="31"/>
        <v>88</v>
      </c>
      <c r="L57" s="16">
        <f t="shared" si="31"/>
        <v>30</v>
      </c>
      <c r="M57" s="16">
        <f t="shared" si="31"/>
        <v>44</v>
      </c>
      <c r="N57" s="16">
        <f t="shared" si="31"/>
        <v>20</v>
      </c>
      <c r="O57" s="16">
        <f t="shared" si="31"/>
        <v>0</v>
      </c>
      <c r="P57" s="16">
        <f t="shared" si="31"/>
        <v>0</v>
      </c>
      <c r="Q57" s="16">
        <f t="shared" si="31"/>
        <v>325</v>
      </c>
      <c r="R57" s="243"/>
      <c r="S57" s="244"/>
      <c r="T57" s="16">
        <f t="shared" ref="T57:AC57" si="32">SUM(T58:T79)</f>
        <v>30</v>
      </c>
      <c r="U57" s="16">
        <f t="shared" si="32"/>
        <v>43</v>
      </c>
      <c r="V57" s="16">
        <f t="shared" si="32"/>
        <v>37</v>
      </c>
      <c r="W57" s="16">
        <f t="shared" si="32"/>
        <v>42</v>
      </c>
      <c r="X57" s="16">
        <f t="shared" si="32"/>
        <v>30</v>
      </c>
      <c r="Y57" s="16">
        <f t="shared" si="32"/>
        <v>22</v>
      </c>
      <c r="Z57" s="16">
        <f t="shared" si="32"/>
        <v>20</v>
      </c>
      <c r="AA57" s="16">
        <f t="shared" si="32"/>
        <v>0</v>
      </c>
      <c r="AB57" s="16">
        <f t="shared" si="32"/>
        <v>0</v>
      </c>
      <c r="AC57" s="156">
        <f t="shared" si="32"/>
        <v>194</v>
      </c>
    </row>
    <row r="58" spans="1:29" ht="15" customHeight="1" thickBot="1" x14ac:dyDescent="0.3">
      <c r="A58" s="437" t="s">
        <v>222</v>
      </c>
      <c r="B58" s="418" t="s">
        <v>265</v>
      </c>
      <c r="C58" s="223"/>
      <c r="D58" s="79" t="s">
        <v>13</v>
      </c>
      <c r="E58" s="58" t="s">
        <v>44</v>
      </c>
      <c r="F58" s="59" t="s">
        <v>48</v>
      </c>
      <c r="G58" s="427"/>
      <c r="H58" s="17">
        <v>2</v>
      </c>
      <c r="I58" s="27"/>
      <c r="J58" s="27"/>
      <c r="K58" s="28"/>
      <c r="L58" s="28">
        <v>30</v>
      </c>
      <c r="M58" s="28"/>
      <c r="N58" s="28"/>
      <c r="O58" s="28"/>
      <c r="P58" s="29"/>
      <c r="Q58" s="37">
        <f t="shared" ref="Q58:Q64" si="33">SUM(I58:P58)</f>
        <v>30</v>
      </c>
      <c r="R58" s="145">
        <v>1</v>
      </c>
      <c r="S58" s="146"/>
      <c r="T58" s="50">
        <f t="shared" ref="T58:T64" si="34">H58</f>
        <v>2</v>
      </c>
      <c r="U58" s="27"/>
      <c r="V58" s="27"/>
      <c r="W58" s="28"/>
      <c r="X58" s="28">
        <v>30</v>
      </c>
      <c r="Y58" s="28"/>
      <c r="Z58" s="28"/>
      <c r="AA58" s="28"/>
      <c r="AB58" s="29"/>
      <c r="AC58" s="175">
        <f t="shared" ref="AC58:AC64" si="35">SUM(U58:AB58)</f>
        <v>30</v>
      </c>
    </row>
    <row r="59" spans="1:29" ht="28.5" x14ac:dyDescent="0.25">
      <c r="A59" s="484"/>
      <c r="B59" s="420"/>
      <c r="C59" s="297"/>
      <c r="D59" s="77" t="s">
        <v>249</v>
      </c>
      <c r="E59" s="4" t="s">
        <v>44</v>
      </c>
      <c r="F59" s="6" t="s">
        <v>232</v>
      </c>
      <c r="G59" s="427"/>
      <c r="H59" s="278">
        <v>1</v>
      </c>
      <c r="I59" s="18"/>
      <c r="J59" s="18"/>
      <c r="K59" s="19"/>
      <c r="L59" s="19"/>
      <c r="M59" s="19"/>
      <c r="N59" s="19">
        <v>20</v>
      </c>
      <c r="O59" s="19"/>
      <c r="P59" s="20"/>
      <c r="Q59" s="276">
        <f t="shared" si="33"/>
        <v>20</v>
      </c>
      <c r="R59" s="149"/>
      <c r="S59" s="172"/>
      <c r="T59" s="289">
        <f t="shared" si="34"/>
        <v>1</v>
      </c>
      <c r="U59" s="18"/>
      <c r="V59" s="18"/>
      <c r="W59" s="19"/>
      <c r="X59" s="19"/>
      <c r="Y59" s="19"/>
      <c r="Z59" s="19">
        <v>20</v>
      </c>
      <c r="AA59" s="19"/>
      <c r="AB59" s="20"/>
      <c r="AC59" s="175">
        <f t="shared" si="35"/>
        <v>20</v>
      </c>
    </row>
    <row r="60" spans="1:29" ht="42.75" x14ac:dyDescent="0.25">
      <c r="A60" s="444"/>
      <c r="B60" s="421"/>
      <c r="C60" s="229" t="s">
        <v>210</v>
      </c>
      <c r="D60" s="78" t="s">
        <v>165</v>
      </c>
      <c r="E60" s="72" t="s">
        <v>46</v>
      </c>
      <c r="F60" s="61" t="s">
        <v>248</v>
      </c>
      <c r="G60" s="427"/>
      <c r="H60" s="34">
        <v>1</v>
      </c>
      <c r="I60" s="105"/>
      <c r="J60" s="105">
        <v>15</v>
      </c>
      <c r="K60" s="7"/>
      <c r="L60" s="7"/>
      <c r="M60" s="7"/>
      <c r="N60" s="7"/>
      <c r="O60" s="7"/>
      <c r="P60" s="36"/>
      <c r="Q60" s="37">
        <f t="shared" si="33"/>
        <v>15</v>
      </c>
      <c r="R60" s="147"/>
      <c r="S60" s="80"/>
      <c r="T60" s="50">
        <f t="shared" si="34"/>
        <v>1</v>
      </c>
      <c r="U60" s="105"/>
      <c r="V60" s="105">
        <v>15</v>
      </c>
      <c r="W60" s="7"/>
      <c r="X60" s="7"/>
      <c r="Y60" s="7"/>
      <c r="Z60" s="7"/>
      <c r="AA60" s="7"/>
      <c r="AB60" s="36"/>
      <c r="AC60" s="174">
        <f t="shared" si="35"/>
        <v>15</v>
      </c>
    </row>
    <row r="61" spans="1:29" ht="43.5" thickBot="1" x14ac:dyDescent="0.3">
      <c r="A61" s="438"/>
      <c r="B61" s="419"/>
      <c r="C61" s="224" t="s">
        <v>210</v>
      </c>
      <c r="D61" s="76" t="s">
        <v>72</v>
      </c>
      <c r="E61" s="38" t="s">
        <v>44</v>
      </c>
      <c r="F61" s="61" t="s">
        <v>248</v>
      </c>
      <c r="G61" s="427"/>
      <c r="H61" s="22">
        <v>2</v>
      </c>
      <c r="I61" s="93">
        <v>12</v>
      </c>
      <c r="J61" s="88">
        <v>2</v>
      </c>
      <c r="K61" s="24"/>
      <c r="L61" s="24"/>
      <c r="M61" s="24"/>
      <c r="N61" s="24"/>
      <c r="O61" s="24"/>
      <c r="P61" s="25"/>
      <c r="Q61" s="26">
        <f t="shared" si="33"/>
        <v>14</v>
      </c>
      <c r="R61" s="148"/>
      <c r="S61" s="81"/>
      <c r="T61" s="50">
        <f t="shared" si="34"/>
        <v>2</v>
      </c>
      <c r="U61" s="93">
        <f t="shared" ref="U61:U64" si="36">0.5*I61</f>
        <v>6</v>
      </c>
      <c r="V61" s="88">
        <v>1</v>
      </c>
      <c r="W61" s="24"/>
      <c r="X61" s="24"/>
      <c r="Y61" s="24"/>
      <c r="Z61" s="24"/>
      <c r="AA61" s="24"/>
      <c r="AB61" s="25"/>
      <c r="AC61" s="174">
        <f t="shared" si="35"/>
        <v>7</v>
      </c>
    </row>
    <row r="62" spans="1:29" ht="29.25" customHeight="1" x14ac:dyDescent="0.25">
      <c r="A62" s="437" t="s">
        <v>223</v>
      </c>
      <c r="B62" s="418" t="s">
        <v>260</v>
      </c>
      <c r="C62" s="301" t="s">
        <v>201</v>
      </c>
      <c r="D62" s="79" t="s">
        <v>57</v>
      </c>
      <c r="E62" s="62" t="s">
        <v>44</v>
      </c>
      <c r="F62" s="255" t="s">
        <v>212</v>
      </c>
      <c r="G62" s="427"/>
      <c r="H62" s="17">
        <v>3</v>
      </c>
      <c r="I62" s="142">
        <v>22</v>
      </c>
      <c r="J62" s="89">
        <v>2</v>
      </c>
      <c r="K62" s="28">
        <v>30</v>
      </c>
      <c r="L62" s="28"/>
      <c r="M62" s="28"/>
      <c r="N62" s="28"/>
      <c r="O62" s="28"/>
      <c r="P62" s="29"/>
      <c r="Q62" s="30">
        <f t="shared" si="33"/>
        <v>54</v>
      </c>
      <c r="R62" s="145"/>
      <c r="S62" s="146">
        <v>1</v>
      </c>
      <c r="T62" s="50">
        <f t="shared" si="34"/>
        <v>3</v>
      </c>
      <c r="U62" s="311">
        <f t="shared" si="36"/>
        <v>11</v>
      </c>
      <c r="V62" s="89">
        <v>1</v>
      </c>
      <c r="W62" s="191">
        <f t="shared" ref="W62:W63" si="37">0.5*K62</f>
        <v>15</v>
      </c>
      <c r="X62" s="28"/>
      <c r="Y62" s="28"/>
      <c r="Z62" s="28"/>
      <c r="AA62" s="28"/>
      <c r="AB62" s="97"/>
      <c r="AC62" s="174">
        <f t="shared" si="35"/>
        <v>27</v>
      </c>
    </row>
    <row r="63" spans="1:29" x14ac:dyDescent="0.25">
      <c r="A63" s="444"/>
      <c r="B63" s="421"/>
      <c r="C63" s="240"/>
      <c r="D63" s="78" t="s">
        <v>105</v>
      </c>
      <c r="E63" s="72" t="s">
        <v>46</v>
      </c>
      <c r="F63" s="257" t="s">
        <v>212</v>
      </c>
      <c r="G63" s="427"/>
      <c r="H63" s="34">
        <v>3</v>
      </c>
      <c r="I63" s="170">
        <v>22</v>
      </c>
      <c r="J63" s="105">
        <v>2</v>
      </c>
      <c r="K63" s="7">
        <v>30</v>
      </c>
      <c r="L63" s="7"/>
      <c r="M63" s="7"/>
      <c r="N63" s="7"/>
      <c r="O63" s="7"/>
      <c r="P63" s="36"/>
      <c r="Q63" s="37">
        <f t="shared" si="33"/>
        <v>54</v>
      </c>
      <c r="R63" s="147"/>
      <c r="S63" s="80">
        <v>1</v>
      </c>
      <c r="T63" s="50">
        <f t="shared" si="34"/>
        <v>3</v>
      </c>
      <c r="U63" s="315">
        <f t="shared" si="36"/>
        <v>11</v>
      </c>
      <c r="V63" s="105">
        <v>1</v>
      </c>
      <c r="W63" s="185">
        <f t="shared" si="37"/>
        <v>15</v>
      </c>
      <c r="X63" s="7"/>
      <c r="Y63" s="7"/>
      <c r="Z63" s="7"/>
      <c r="AA63" s="7"/>
      <c r="AB63" s="98"/>
      <c r="AC63" s="174">
        <f t="shared" si="35"/>
        <v>27</v>
      </c>
    </row>
    <row r="64" spans="1:29" ht="29.25" thickBot="1" x14ac:dyDescent="0.3">
      <c r="A64" s="438"/>
      <c r="B64" s="419"/>
      <c r="C64" s="230"/>
      <c r="D64" s="76" t="s">
        <v>106</v>
      </c>
      <c r="E64" s="74" t="s">
        <v>46</v>
      </c>
      <c r="F64" s="256" t="s">
        <v>212</v>
      </c>
      <c r="G64" s="427"/>
      <c r="H64" s="22">
        <v>4</v>
      </c>
      <c r="I64" s="93">
        <v>30</v>
      </c>
      <c r="J64" s="88">
        <v>2</v>
      </c>
      <c r="K64" s="24"/>
      <c r="L64" s="24"/>
      <c r="M64" s="24">
        <v>44</v>
      </c>
      <c r="N64" s="24"/>
      <c r="O64" s="24"/>
      <c r="P64" s="25"/>
      <c r="Q64" s="26">
        <f t="shared" si="33"/>
        <v>76</v>
      </c>
      <c r="R64" s="148"/>
      <c r="S64" s="81">
        <v>1</v>
      </c>
      <c r="T64" s="22">
        <f t="shared" si="34"/>
        <v>4</v>
      </c>
      <c r="U64" s="313">
        <f t="shared" si="36"/>
        <v>15</v>
      </c>
      <c r="V64" s="88">
        <v>1</v>
      </c>
      <c r="W64" s="24"/>
      <c r="X64" s="24"/>
      <c r="Y64" s="192">
        <f>0.5*M64</f>
        <v>22</v>
      </c>
      <c r="Z64" s="24"/>
      <c r="AA64" s="24"/>
      <c r="AB64" s="328"/>
      <c r="AC64" s="174">
        <f t="shared" si="35"/>
        <v>38</v>
      </c>
    </row>
    <row r="65" spans="1:29" ht="30.75" thickBot="1" x14ac:dyDescent="0.3">
      <c r="A65" s="471" t="s">
        <v>262</v>
      </c>
      <c r="B65" s="466" t="s">
        <v>303</v>
      </c>
      <c r="C65" s="241" t="s">
        <v>178</v>
      </c>
      <c r="D65" s="101" t="s">
        <v>130</v>
      </c>
      <c r="E65" s="103" t="s">
        <v>44</v>
      </c>
      <c r="F65" s="258" t="s">
        <v>234</v>
      </c>
      <c r="G65" s="427"/>
      <c r="H65" s="506">
        <v>4</v>
      </c>
      <c r="I65" s="135"/>
      <c r="J65" s="126">
        <f t="shared" ref="J65:J79" si="38">2*V65</f>
        <v>2</v>
      </c>
      <c r="K65" s="126">
        <f t="shared" ref="K65:K77" si="39">2*W65</f>
        <v>2</v>
      </c>
      <c r="L65" s="7"/>
      <c r="M65" s="7"/>
      <c r="N65" s="7"/>
      <c r="O65" s="7"/>
      <c r="P65" s="36"/>
      <c r="Q65" s="510">
        <f>J65+J66+J67+J68+K65+K66+K67+K68</f>
        <v>16</v>
      </c>
      <c r="R65" s="145">
        <v>1</v>
      </c>
      <c r="S65" s="146">
        <v>1</v>
      </c>
      <c r="T65" s="518">
        <f t="shared" si="26"/>
        <v>4</v>
      </c>
      <c r="U65" s="135"/>
      <c r="V65" s="126">
        <v>1</v>
      </c>
      <c r="W65" s="109">
        <v>1</v>
      </c>
      <c r="X65" s="7"/>
      <c r="Y65" s="19"/>
      <c r="Z65" s="19"/>
      <c r="AA65" s="19"/>
      <c r="AB65" s="20"/>
      <c r="AC65" s="510">
        <f>V65+V66+V67+V68+W65+W66+W67+W68</f>
        <v>8</v>
      </c>
    </row>
    <row r="66" spans="1:29" ht="30.75" thickBot="1" x14ac:dyDescent="0.3">
      <c r="A66" s="471"/>
      <c r="B66" s="489"/>
      <c r="C66" s="241" t="s">
        <v>178</v>
      </c>
      <c r="D66" s="101" t="s">
        <v>131</v>
      </c>
      <c r="E66" s="103" t="s">
        <v>44</v>
      </c>
      <c r="F66" s="253" t="s">
        <v>234</v>
      </c>
      <c r="G66" s="427"/>
      <c r="H66" s="436"/>
      <c r="I66" s="108"/>
      <c r="J66" s="126">
        <f t="shared" si="38"/>
        <v>2</v>
      </c>
      <c r="K66" s="126">
        <f t="shared" si="39"/>
        <v>2</v>
      </c>
      <c r="L66" s="7"/>
      <c r="M66" s="7"/>
      <c r="N66" s="7"/>
      <c r="O66" s="7"/>
      <c r="P66" s="36"/>
      <c r="Q66" s="436"/>
      <c r="R66" s="147">
        <v>1</v>
      </c>
      <c r="S66" s="80">
        <v>1</v>
      </c>
      <c r="T66" s="519"/>
      <c r="U66" s="108"/>
      <c r="V66" s="126">
        <v>1</v>
      </c>
      <c r="W66" s="109">
        <v>1</v>
      </c>
      <c r="X66" s="7"/>
      <c r="Y66" s="7"/>
      <c r="Z66" s="7"/>
      <c r="AA66" s="7"/>
      <c r="AB66" s="36"/>
      <c r="AC66" s="436"/>
    </row>
    <row r="67" spans="1:29" ht="51.75" thickBot="1" x14ac:dyDescent="0.3">
      <c r="A67" s="471"/>
      <c r="B67" s="489"/>
      <c r="C67" s="241" t="s">
        <v>178</v>
      </c>
      <c r="D67" s="101" t="s">
        <v>132</v>
      </c>
      <c r="E67" s="103" t="s">
        <v>44</v>
      </c>
      <c r="F67" s="253" t="s">
        <v>234</v>
      </c>
      <c r="G67" s="427"/>
      <c r="H67" s="436"/>
      <c r="I67" s="108"/>
      <c r="J67" s="126">
        <f t="shared" si="38"/>
        <v>2</v>
      </c>
      <c r="K67" s="126">
        <f t="shared" si="39"/>
        <v>2</v>
      </c>
      <c r="L67" s="7"/>
      <c r="M67" s="7"/>
      <c r="N67" s="7"/>
      <c r="O67" s="7"/>
      <c r="P67" s="36"/>
      <c r="Q67" s="436"/>
      <c r="R67" s="147">
        <v>1</v>
      </c>
      <c r="S67" s="80">
        <v>1</v>
      </c>
      <c r="T67" s="519"/>
      <c r="U67" s="108"/>
      <c r="V67" s="126">
        <v>1</v>
      </c>
      <c r="W67" s="109">
        <v>1</v>
      </c>
      <c r="X67" s="7"/>
      <c r="Y67" s="7"/>
      <c r="Z67" s="7"/>
      <c r="AA67" s="7"/>
      <c r="AB67" s="36"/>
      <c r="AC67" s="436"/>
    </row>
    <row r="68" spans="1:29" ht="30" x14ac:dyDescent="0.25">
      <c r="A68" s="471"/>
      <c r="B68" s="489"/>
      <c r="C68" s="241" t="s">
        <v>169</v>
      </c>
      <c r="D68" s="101" t="s">
        <v>133</v>
      </c>
      <c r="E68" s="72" t="s">
        <v>46</v>
      </c>
      <c r="F68" s="253" t="s">
        <v>234</v>
      </c>
      <c r="G68" s="427"/>
      <c r="H68" s="507"/>
      <c r="I68" s="108"/>
      <c r="J68" s="126">
        <f t="shared" si="38"/>
        <v>2</v>
      </c>
      <c r="K68" s="126">
        <f t="shared" si="39"/>
        <v>2</v>
      </c>
      <c r="L68" s="7"/>
      <c r="M68" s="7"/>
      <c r="N68" s="7"/>
      <c r="O68" s="7"/>
      <c r="P68" s="98"/>
      <c r="Q68" s="507"/>
      <c r="R68" s="147">
        <v>1</v>
      </c>
      <c r="S68" s="80">
        <v>1</v>
      </c>
      <c r="T68" s="520"/>
      <c r="U68" s="108"/>
      <c r="V68" s="126">
        <v>1</v>
      </c>
      <c r="W68" s="109">
        <v>1</v>
      </c>
      <c r="X68" s="7"/>
      <c r="Y68" s="7"/>
      <c r="Z68" s="7"/>
      <c r="AA68" s="7"/>
      <c r="AB68" s="36"/>
      <c r="AC68" s="507"/>
    </row>
    <row r="69" spans="1:29" ht="63.75" x14ac:dyDescent="0.25">
      <c r="A69" s="471"/>
      <c r="B69" s="466" t="s">
        <v>304</v>
      </c>
      <c r="C69" s="241" t="s">
        <v>169</v>
      </c>
      <c r="D69" s="101" t="s">
        <v>320</v>
      </c>
      <c r="E69" s="103" t="s">
        <v>44</v>
      </c>
      <c r="F69" s="253" t="s">
        <v>234</v>
      </c>
      <c r="G69" s="427"/>
      <c r="H69" s="506">
        <v>4</v>
      </c>
      <c r="I69" s="108"/>
      <c r="J69" s="126">
        <f t="shared" si="38"/>
        <v>4</v>
      </c>
      <c r="K69" s="126">
        <f t="shared" si="39"/>
        <v>2</v>
      </c>
      <c r="L69" s="7"/>
      <c r="M69" s="7"/>
      <c r="N69" s="7"/>
      <c r="O69" s="7"/>
      <c r="P69" s="98"/>
      <c r="Q69" s="510">
        <f>J69+J70+J71+K69+K70+K71</f>
        <v>14</v>
      </c>
      <c r="R69" s="147">
        <v>1</v>
      </c>
      <c r="S69" s="80">
        <v>1</v>
      </c>
      <c r="T69" s="506">
        <f t="shared" si="26"/>
        <v>4</v>
      </c>
      <c r="U69" s="108"/>
      <c r="V69" s="126">
        <v>2</v>
      </c>
      <c r="W69" s="109">
        <v>1</v>
      </c>
      <c r="X69" s="7"/>
      <c r="Y69" s="7"/>
      <c r="Z69" s="7"/>
      <c r="AA69" s="7"/>
      <c r="AB69" s="20"/>
      <c r="AC69" s="510">
        <f>V69+V70+V71+W69+W70+W71</f>
        <v>7</v>
      </c>
    </row>
    <row r="70" spans="1:29" ht="51" x14ac:dyDescent="0.25">
      <c r="A70" s="471"/>
      <c r="B70" s="526"/>
      <c r="C70" s="241" t="s">
        <v>169</v>
      </c>
      <c r="D70" s="101" t="s">
        <v>321</v>
      </c>
      <c r="E70" s="102" t="s">
        <v>44</v>
      </c>
      <c r="F70" s="253" t="s">
        <v>234</v>
      </c>
      <c r="G70" s="427"/>
      <c r="H70" s="508"/>
      <c r="I70" s="108"/>
      <c r="J70" s="126">
        <f t="shared" si="38"/>
        <v>2</v>
      </c>
      <c r="K70" s="126">
        <f t="shared" si="39"/>
        <v>2</v>
      </c>
      <c r="L70" s="7"/>
      <c r="M70" s="7"/>
      <c r="N70" s="7"/>
      <c r="O70" s="7"/>
      <c r="P70" s="36"/>
      <c r="Q70" s="522"/>
      <c r="R70" s="147">
        <v>1</v>
      </c>
      <c r="S70" s="80">
        <v>1</v>
      </c>
      <c r="T70" s="436"/>
      <c r="U70" s="108"/>
      <c r="V70" s="126">
        <v>1</v>
      </c>
      <c r="W70" s="109">
        <v>1</v>
      </c>
      <c r="X70" s="7"/>
      <c r="Y70" s="7"/>
      <c r="Z70" s="7"/>
      <c r="AA70" s="7"/>
      <c r="AB70" s="36"/>
      <c r="AC70" s="522"/>
    </row>
    <row r="71" spans="1:29" ht="30" x14ac:dyDescent="0.25">
      <c r="A71" s="471"/>
      <c r="B71" s="526"/>
      <c r="C71" s="241" t="s">
        <v>169</v>
      </c>
      <c r="D71" s="101" t="s">
        <v>134</v>
      </c>
      <c r="E71" s="103" t="s">
        <v>44</v>
      </c>
      <c r="F71" s="253" t="s">
        <v>234</v>
      </c>
      <c r="G71" s="427"/>
      <c r="H71" s="509"/>
      <c r="I71" s="135"/>
      <c r="J71" s="126">
        <f t="shared" si="38"/>
        <v>2</v>
      </c>
      <c r="K71" s="126">
        <f t="shared" si="39"/>
        <v>2</v>
      </c>
      <c r="L71" s="7"/>
      <c r="M71" s="7"/>
      <c r="N71" s="7"/>
      <c r="O71" s="7"/>
      <c r="P71" s="36"/>
      <c r="Q71" s="523"/>
      <c r="R71" s="147">
        <v>1</v>
      </c>
      <c r="S71" s="80">
        <v>1</v>
      </c>
      <c r="T71" s="507"/>
      <c r="U71" s="135"/>
      <c r="V71" s="126">
        <v>1</v>
      </c>
      <c r="W71" s="109">
        <v>1</v>
      </c>
      <c r="X71" s="48"/>
      <c r="Y71" s="48"/>
      <c r="Z71" s="48"/>
      <c r="AA71" s="48"/>
      <c r="AB71" s="49"/>
      <c r="AC71" s="523"/>
    </row>
    <row r="72" spans="1:29" ht="30" x14ac:dyDescent="0.25">
      <c r="A72" s="471"/>
      <c r="B72" s="489" t="s">
        <v>305</v>
      </c>
      <c r="C72" s="241" t="s">
        <v>169</v>
      </c>
      <c r="D72" s="101" t="s">
        <v>135</v>
      </c>
      <c r="E72" s="103" t="s">
        <v>44</v>
      </c>
      <c r="F72" s="253" t="s">
        <v>234</v>
      </c>
      <c r="G72" s="427"/>
      <c r="H72" s="506">
        <v>5</v>
      </c>
      <c r="I72" s="135"/>
      <c r="J72" s="126">
        <f t="shared" si="38"/>
        <v>2</v>
      </c>
      <c r="K72" s="126">
        <f t="shared" si="39"/>
        <v>2</v>
      </c>
      <c r="L72" s="7"/>
      <c r="M72" s="7"/>
      <c r="N72" s="7"/>
      <c r="O72" s="7"/>
      <c r="P72" s="36"/>
      <c r="Q72" s="510">
        <f>J72+J73+J74+J75+J76+K72+K73+K74+K75+K76</f>
        <v>26</v>
      </c>
      <c r="R72" s="147">
        <v>1</v>
      </c>
      <c r="S72" s="80">
        <v>1</v>
      </c>
      <c r="T72" s="506">
        <f t="shared" si="26"/>
        <v>5</v>
      </c>
      <c r="U72" s="135"/>
      <c r="V72" s="126">
        <v>1</v>
      </c>
      <c r="W72" s="109">
        <v>1</v>
      </c>
      <c r="X72" s="48"/>
      <c r="Y72" s="48"/>
      <c r="Z72" s="48"/>
      <c r="AA72" s="48"/>
      <c r="AB72" s="49"/>
      <c r="AC72" s="510">
        <f>V72+V73+V74+V75+V76+W72+W73+W74+W75+W76</f>
        <v>12</v>
      </c>
    </row>
    <row r="73" spans="1:29" ht="30" x14ac:dyDescent="0.25">
      <c r="A73" s="471"/>
      <c r="B73" s="454"/>
      <c r="C73" s="241" t="s">
        <v>169</v>
      </c>
      <c r="D73" s="101" t="s">
        <v>136</v>
      </c>
      <c r="E73" s="72" t="s">
        <v>46</v>
      </c>
      <c r="F73" s="253" t="s">
        <v>234</v>
      </c>
      <c r="G73" s="427"/>
      <c r="H73" s="436"/>
      <c r="I73" s="135"/>
      <c r="J73" s="126">
        <v>3</v>
      </c>
      <c r="K73" s="126">
        <v>4</v>
      </c>
      <c r="L73" s="48"/>
      <c r="M73" s="48"/>
      <c r="N73" s="48"/>
      <c r="O73" s="48"/>
      <c r="P73" s="49"/>
      <c r="Q73" s="436"/>
      <c r="R73" s="147">
        <v>1</v>
      </c>
      <c r="S73" s="80">
        <v>1</v>
      </c>
      <c r="T73" s="436"/>
      <c r="U73" s="135"/>
      <c r="V73" s="126">
        <v>2</v>
      </c>
      <c r="W73" s="109">
        <v>1</v>
      </c>
      <c r="X73" s="48"/>
      <c r="Y73" s="48"/>
      <c r="Z73" s="48"/>
      <c r="AA73" s="48"/>
      <c r="AB73" s="49"/>
      <c r="AC73" s="436"/>
    </row>
    <row r="74" spans="1:29" ht="51" x14ac:dyDescent="0.25">
      <c r="A74" s="471"/>
      <c r="B74" s="454"/>
      <c r="C74" s="241" t="s">
        <v>169</v>
      </c>
      <c r="D74" s="101" t="s">
        <v>137</v>
      </c>
      <c r="E74" s="72" t="s">
        <v>46</v>
      </c>
      <c r="F74" s="253" t="s">
        <v>234</v>
      </c>
      <c r="G74" s="427"/>
      <c r="H74" s="436"/>
      <c r="I74" s="135"/>
      <c r="J74" s="126">
        <v>3</v>
      </c>
      <c r="K74" s="126">
        <v>4</v>
      </c>
      <c r="L74" s="48"/>
      <c r="M74" s="48"/>
      <c r="N74" s="48"/>
      <c r="O74" s="48"/>
      <c r="P74" s="49"/>
      <c r="Q74" s="436"/>
      <c r="R74" s="147">
        <v>1</v>
      </c>
      <c r="S74" s="80">
        <v>1</v>
      </c>
      <c r="T74" s="436"/>
      <c r="U74" s="135"/>
      <c r="V74" s="126">
        <v>2</v>
      </c>
      <c r="W74" s="109">
        <v>1</v>
      </c>
      <c r="X74" s="48"/>
      <c r="Y74" s="48"/>
      <c r="Z74" s="48"/>
      <c r="AA74" s="48"/>
      <c r="AB74" s="49"/>
      <c r="AC74" s="436"/>
    </row>
    <row r="75" spans="1:29" ht="30" x14ac:dyDescent="0.25">
      <c r="A75" s="471"/>
      <c r="B75" s="454"/>
      <c r="C75" s="241" t="s">
        <v>169</v>
      </c>
      <c r="D75" s="101" t="s">
        <v>138</v>
      </c>
      <c r="E75" s="103" t="s">
        <v>44</v>
      </c>
      <c r="F75" s="253" t="s">
        <v>234</v>
      </c>
      <c r="G75" s="427"/>
      <c r="H75" s="436"/>
      <c r="I75" s="135"/>
      <c r="J75" s="126">
        <f t="shared" si="38"/>
        <v>2</v>
      </c>
      <c r="K75" s="126">
        <f t="shared" si="39"/>
        <v>2</v>
      </c>
      <c r="L75" s="48"/>
      <c r="M75" s="48"/>
      <c r="N75" s="48"/>
      <c r="O75" s="48"/>
      <c r="P75" s="49"/>
      <c r="Q75" s="436"/>
      <c r="R75" s="147">
        <v>1</v>
      </c>
      <c r="S75" s="80">
        <v>1</v>
      </c>
      <c r="T75" s="436"/>
      <c r="U75" s="135"/>
      <c r="V75" s="126">
        <v>1</v>
      </c>
      <c r="W75" s="109">
        <v>1</v>
      </c>
      <c r="X75" s="48"/>
      <c r="Y75" s="48"/>
      <c r="Z75" s="48"/>
      <c r="AA75" s="48"/>
      <c r="AB75" s="49"/>
      <c r="AC75" s="436"/>
    </row>
    <row r="76" spans="1:29" ht="30" x14ac:dyDescent="0.25">
      <c r="A76" s="471"/>
      <c r="B76" s="454"/>
      <c r="C76" s="241" t="s">
        <v>169</v>
      </c>
      <c r="D76" s="101" t="s">
        <v>139</v>
      </c>
      <c r="E76" s="103" t="s">
        <v>44</v>
      </c>
      <c r="F76" s="253" t="s">
        <v>234</v>
      </c>
      <c r="G76" s="427"/>
      <c r="H76" s="507"/>
      <c r="I76" s="135"/>
      <c r="J76" s="126">
        <f t="shared" si="38"/>
        <v>2</v>
      </c>
      <c r="K76" s="126">
        <f t="shared" si="39"/>
        <v>2</v>
      </c>
      <c r="L76" s="48"/>
      <c r="M76" s="48"/>
      <c r="N76" s="48"/>
      <c r="O76" s="48"/>
      <c r="P76" s="49"/>
      <c r="Q76" s="507"/>
      <c r="R76" s="147">
        <v>1</v>
      </c>
      <c r="S76" s="80">
        <v>1</v>
      </c>
      <c r="T76" s="507"/>
      <c r="U76" s="135"/>
      <c r="V76" s="126">
        <v>1</v>
      </c>
      <c r="W76" s="109">
        <v>1</v>
      </c>
      <c r="X76" s="48"/>
      <c r="Y76" s="48"/>
      <c r="Z76" s="48"/>
      <c r="AA76" s="48"/>
      <c r="AB76" s="49"/>
      <c r="AC76" s="507"/>
    </row>
    <row r="77" spans="1:29" ht="38.25" x14ac:dyDescent="0.25">
      <c r="A77" s="471"/>
      <c r="B77" s="515" t="s">
        <v>306</v>
      </c>
      <c r="C77" s="241" t="s">
        <v>169</v>
      </c>
      <c r="D77" s="101" t="s">
        <v>140</v>
      </c>
      <c r="E77" s="103" t="s">
        <v>44</v>
      </c>
      <c r="F77" s="253" t="s">
        <v>234</v>
      </c>
      <c r="G77" s="427"/>
      <c r="H77" s="506">
        <v>1</v>
      </c>
      <c r="I77" s="135"/>
      <c r="J77" s="126">
        <f t="shared" si="38"/>
        <v>2</v>
      </c>
      <c r="K77" s="126">
        <f t="shared" si="39"/>
        <v>0</v>
      </c>
      <c r="L77" s="48"/>
      <c r="M77" s="48"/>
      <c r="N77" s="48"/>
      <c r="O77" s="48"/>
      <c r="P77" s="49"/>
      <c r="Q77" s="510">
        <f>J77+J78+J79</f>
        <v>6</v>
      </c>
      <c r="R77" s="147">
        <v>1</v>
      </c>
      <c r="S77" s="80">
        <v>1</v>
      </c>
      <c r="T77" s="506">
        <f t="shared" si="26"/>
        <v>1</v>
      </c>
      <c r="U77" s="135"/>
      <c r="V77" s="126">
        <v>1</v>
      </c>
      <c r="W77" s="109"/>
      <c r="X77" s="48"/>
      <c r="Y77" s="48"/>
      <c r="Z77" s="48"/>
      <c r="AA77" s="48"/>
      <c r="AB77" s="49"/>
      <c r="AC77" s="510">
        <f>V77+V78+V79</f>
        <v>3</v>
      </c>
    </row>
    <row r="78" spans="1:29" ht="114.75" x14ac:dyDescent="0.25">
      <c r="A78" s="471"/>
      <c r="B78" s="517"/>
      <c r="C78" s="241" t="s">
        <v>169</v>
      </c>
      <c r="D78" s="101" t="s">
        <v>322</v>
      </c>
      <c r="E78" s="103" t="s">
        <v>44</v>
      </c>
      <c r="F78" s="253" t="s">
        <v>234</v>
      </c>
      <c r="G78" s="427"/>
      <c r="H78" s="508"/>
      <c r="I78" s="135"/>
      <c r="J78" s="126">
        <f t="shared" si="38"/>
        <v>2</v>
      </c>
      <c r="K78" s="109"/>
      <c r="L78" s="48"/>
      <c r="M78" s="48"/>
      <c r="N78" s="48"/>
      <c r="O78" s="48"/>
      <c r="P78" s="49"/>
      <c r="Q78" s="436"/>
      <c r="R78" s="147">
        <v>1</v>
      </c>
      <c r="S78" s="80">
        <v>1</v>
      </c>
      <c r="T78" s="436"/>
      <c r="U78" s="135"/>
      <c r="V78" s="126">
        <v>1</v>
      </c>
      <c r="W78" s="109"/>
      <c r="X78" s="48"/>
      <c r="Y78" s="48"/>
      <c r="Z78" s="48"/>
      <c r="AA78" s="48"/>
      <c r="AB78" s="49"/>
      <c r="AC78" s="436"/>
    </row>
    <row r="79" spans="1:29" ht="64.5" thickBot="1" x14ac:dyDescent="0.3">
      <c r="A79" s="471"/>
      <c r="B79" s="517"/>
      <c r="C79" s="241" t="s">
        <v>169</v>
      </c>
      <c r="D79" s="101" t="s">
        <v>323</v>
      </c>
      <c r="E79" s="103" t="s">
        <v>44</v>
      </c>
      <c r="F79" s="253" t="s">
        <v>234</v>
      </c>
      <c r="G79" s="427"/>
      <c r="H79" s="508"/>
      <c r="I79" s="135"/>
      <c r="J79" s="126">
        <f t="shared" si="38"/>
        <v>2</v>
      </c>
      <c r="K79" s="109"/>
      <c r="L79" s="48"/>
      <c r="M79" s="48"/>
      <c r="N79" s="48"/>
      <c r="O79" s="48"/>
      <c r="P79" s="49"/>
      <c r="Q79" s="436"/>
      <c r="R79" s="147">
        <v>1</v>
      </c>
      <c r="S79" s="80">
        <v>1</v>
      </c>
      <c r="T79" s="436"/>
      <c r="U79" s="135"/>
      <c r="V79" s="126">
        <v>1</v>
      </c>
      <c r="W79" s="109"/>
      <c r="X79" s="48"/>
      <c r="Y79" s="48"/>
      <c r="Z79" s="48"/>
      <c r="AA79" s="48"/>
      <c r="AB79" s="49"/>
      <c r="AC79" s="436"/>
    </row>
    <row r="80" spans="1:29" ht="15.75" thickBot="1" x14ac:dyDescent="0.3">
      <c r="A80" s="430" t="s">
        <v>24</v>
      </c>
      <c r="B80" s="431"/>
      <c r="C80" s="431"/>
      <c r="D80" s="524"/>
      <c r="E80" s="524"/>
      <c r="F80" s="525"/>
      <c r="G80" s="426" t="s">
        <v>24</v>
      </c>
      <c r="H80" s="16">
        <f t="shared" ref="H80:Q80" si="40">SUM(H81:H108)</f>
        <v>30</v>
      </c>
      <c r="I80" s="16">
        <f t="shared" si="40"/>
        <v>0</v>
      </c>
      <c r="J80" s="16">
        <f t="shared" si="40"/>
        <v>100</v>
      </c>
      <c r="K80" s="16">
        <f t="shared" si="40"/>
        <v>62</v>
      </c>
      <c r="L80" s="16">
        <f t="shared" si="40"/>
        <v>30</v>
      </c>
      <c r="M80" s="16">
        <f t="shared" si="40"/>
        <v>80</v>
      </c>
      <c r="N80" s="16">
        <f t="shared" si="40"/>
        <v>20</v>
      </c>
      <c r="O80" s="16">
        <f t="shared" si="40"/>
        <v>0</v>
      </c>
      <c r="P80" s="16">
        <f t="shared" si="40"/>
        <v>0</v>
      </c>
      <c r="Q80" s="16">
        <f t="shared" si="40"/>
        <v>292</v>
      </c>
      <c r="R80" s="243"/>
      <c r="S80" s="244"/>
      <c r="T80" s="16">
        <f t="shared" ref="T80:AC80" si="41">SUM(T81:T108)</f>
        <v>30</v>
      </c>
      <c r="U80" s="16">
        <f t="shared" si="41"/>
        <v>0</v>
      </c>
      <c r="V80" s="16">
        <f t="shared" si="41"/>
        <v>50</v>
      </c>
      <c r="W80" s="16">
        <f t="shared" si="41"/>
        <v>25</v>
      </c>
      <c r="X80" s="16">
        <f t="shared" si="41"/>
        <v>15</v>
      </c>
      <c r="Y80" s="16">
        <f t="shared" si="41"/>
        <v>40</v>
      </c>
      <c r="Z80" s="16">
        <f t="shared" si="41"/>
        <v>10</v>
      </c>
      <c r="AA80" s="16">
        <f t="shared" si="41"/>
        <v>0</v>
      </c>
      <c r="AB80" s="16">
        <f t="shared" si="41"/>
        <v>0</v>
      </c>
      <c r="AC80" s="156">
        <f t="shared" si="41"/>
        <v>140</v>
      </c>
    </row>
    <row r="81" spans="1:29" ht="15.75" thickBot="1" x14ac:dyDescent="0.3">
      <c r="A81" s="439" t="s">
        <v>225</v>
      </c>
      <c r="B81" s="439" t="s">
        <v>266</v>
      </c>
      <c r="C81" s="229"/>
      <c r="D81" s="79" t="s">
        <v>243</v>
      </c>
      <c r="E81" s="62" t="s">
        <v>44</v>
      </c>
      <c r="F81" s="63" t="s">
        <v>48</v>
      </c>
      <c r="G81" s="427"/>
      <c r="H81" s="34">
        <v>2</v>
      </c>
      <c r="I81" s="35"/>
      <c r="J81" s="35"/>
      <c r="K81" s="7"/>
      <c r="L81" s="7">
        <v>30</v>
      </c>
      <c r="M81" s="7"/>
      <c r="N81" s="7"/>
      <c r="O81" s="28"/>
      <c r="P81" s="29"/>
      <c r="Q81" s="30">
        <f t="shared" ref="Q81:Q84" si="42">SUM(I81:P81)</f>
        <v>30</v>
      </c>
      <c r="R81" s="145">
        <v>1</v>
      </c>
      <c r="S81" s="146"/>
      <c r="T81" s="17">
        <f t="shared" ref="T81:T84" si="43">H81</f>
        <v>2</v>
      </c>
      <c r="U81" s="27"/>
      <c r="V81" s="35"/>
      <c r="W81" s="7"/>
      <c r="X81" s="7">
        <f>0.5*L81</f>
        <v>15</v>
      </c>
      <c r="Y81" s="7"/>
      <c r="Z81" s="7"/>
      <c r="AA81" s="7"/>
      <c r="AB81" s="36"/>
      <c r="AC81" s="175">
        <f t="shared" ref="AC81:AC84" si="44">SUM(U81:AB81)</f>
        <v>15</v>
      </c>
    </row>
    <row r="82" spans="1:29" ht="28.5" x14ac:dyDescent="0.25">
      <c r="A82" s="435"/>
      <c r="B82" s="435"/>
      <c r="C82" s="229"/>
      <c r="D82" s="78" t="s">
        <v>250</v>
      </c>
      <c r="E82" s="60" t="s">
        <v>44</v>
      </c>
      <c r="F82" s="61" t="s">
        <v>232</v>
      </c>
      <c r="G82" s="427"/>
      <c r="H82" s="275">
        <v>1</v>
      </c>
      <c r="I82" s="35"/>
      <c r="J82" s="35"/>
      <c r="K82" s="7"/>
      <c r="L82" s="7"/>
      <c r="M82" s="7"/>
      <c r="N82" s="7">
        <v>20</v>
      </c>
      <c r="O82" s="7"/>
      <c r="P82" s="36"/>
      <c r="Q82" s="361">
        <f t="shared" si="42"/>
        <v>20</v>
      </c>
      <c r="R82" s="147"/>
      <c r="S82" s="80"/>
      <c r="T82" s="360">
        <f>H82</f>
        <v>1</v>
      </c>
      <c r="U82" s="35"/>
      <c r="V82" s="35"/>
      <c r="W82" s="7"/>
      <c r="X82" s="7"/>
      <c r="Y82" s="7"/>
      <c r="Z82" s="7">
        <f>0.5*N82</f>
        <v>10</v>
      </c>
      <c r="AA82" s="7"/>
      <c r="AB82" s="36"/>
      <c r="AC82" s="175">
        <f t="shared" si="44"/>
        <v>10</v>
      </c>
    </row>
    <row r="83" spans="1:29" ht="45" x14ac:dyDescent="0.25">
      <c r="A83" s="435"/>
      <c r="B83" s="435"/>
      <c r="C83" s="229" t="s">
        <v>173</v>
      </c>
      <c r="D83" s="78" t="s">
        <v>73</v>
      </c>
      <c r="E83" s="72" t="s">
        <v>46</v>
      </c>
      <c r="F83" s="348" t="s">
        <v>212</v>
      </c>
      <c r="G83" s="427"/>
      <c r="H83" s="275">
        <v>2</v>
      </c>
      <c r="I83" s="35"/>
      <c r="J83" s="35"/>
      <c r="K83" s="7"/>
      <c r="L83" s="7"/>
      <c r="M83" s="7">
        <v>40</v>
      </c>
      <c r="N83" s="7"/>
      <c r="O83" s="7"/>
      <c r="P83" s="36"/>
      <c r="Q83" s="361">
        <f t="shared" si="42"/>
        <v>40</v>
      </c>
      <c r="R83" s="147"/>
      <c r="S83" s="80">
        <v>1</v>
      </c>
      <c r="T83" s="360">
        <f t="shared" ref="T83" si="45">H83</f>
        <v>2</v>
      </c>
      <c r="U83" s="395"/>
      <c r="V83" s="35"/>
      <c r="W83" s="7"/>
      <c r="X83" s="7"/>
      <c r="Y83" s="185">
        <f t="shared" ref="Y83:Y84" si="46">0.5*M83</f>
        <v>20</v>
      </c>
      <c r="Z83" s="7"/>
      <c r="AA83" s="7"/>
      <c r="AB83" s="98"/>
      <c r="AC83" s="174">
        <f t="shared" si="44"/>
        <v>20</v>
      </c>
    </row>
    <row r="84" spans="1:29" ht="29.25" thickBot="1" x14ac:dyDescent="0.3">
      <c r="A84" s="440"/>
      <c r="B84" s="445"/>
      <c r="C84" s="233"/>
      <c r="D84" s="76" t="s">
        <v>18</v>
      </c>
      <c r="E84" s="73" t="s">
        <v>46</v>
      </c>
      <c r="F84" s="256" t="s">
        <v>212</v>
      </c>
      <c r="G84" s="427"/>
      <c r="H84" s="22">
        <v>3</v>
      </c>
      <c r="I84" s="23"/>
      <c r="J84" s="23">
        <v>30</v>
      </c>
      <c r="K84" s="24"/>
      <c r="L84" s="24"/>
      <c r="M84" s="24">
        <v>40</v>
      </c>
      <c r="N84" s="24"/>
      <c r="O84" s="24"/>
      <c r="P84" s="25"/>
      <c r="Q84" s="26">
        <f t="shared" si="42"/>
        <v>70</v>
      </c>
      <c r="R84" s="148"/>
      <c r="S84" s="81">
        <v>1</v>
      </c>
      <c r="T84" s="22">
        <f t="shared" si="43"/>
        <v>3</v>
      </c>
      <c r="U84" s="171"/>
      <c r="V84" s="192">
        <f>0.5*J84</f>
        <v>15</v>
      </c>
      <c r="W84" s="24"/>
      <c r="X84" s="24"/>
      <c r="Y84" s="192">
        <f t="shared" si="46"/>
        <v>20</v>
      </c>
      <c r="Z84" s="24"/>
      <c r="AA84" s="24"/>
      <c r="AB84" s="328"/>
      <c r="AC84" s="176">
        <f t="shared" si="44"/>
        <v>35</v>
      </c>
    </row>
    <row r="85" spans="1:29" ht="50.1" customHeight="1" x14ac:dyDescent="0.25">
      <c r="A85" s="490" t="s">
        <v>263</v>
      </c>
      <c r="B85" s="490" t="s">
        <v>313</v>
      </c>
      <c r="C85" s="242" t="s">
        <v>178</v>
      </c>
      <c r="D85" s="99" t="s">
        <v>141</v>
      </c>
      <c r="E85" s="100" t="s">
        <v>44</v>
      </c>
      <c r="F85" s="258" t="s">
        <v>234</v>
      </c>
      <c r="G85" s="427"/>
      <c r="H85" s="511">
        <v>2</v>
      </c>
      <c r="I85" s="138"/>
      <c r="J85" s="126">
        <f t="shared" ref="J85:J100" si="47">2*V85</f>
        <v>2</v>
      </c>
      <c r="K85" s="126">
        <f t="shared" ref="K85:K108" si="48">2*W85</f>
        <v>0</v>
      </c>
      <c r="L85" s="18"/>
      <c r="M85" s="19"/>
      <c r="N85" s="19"/>
      <c r="O85" s="19"/>
      <c r="P85" s="29"/>
      <c r="Q85" s="521">
        <f>J85+K86</f>
        <v>6</v>
      </c>
      <c r="R85" s="145">
        <v>1</v>
      </c>
      <c r="S85" s="146">
        <v>1</v>
      </c>
      <c r="T85" s="511">
        <f t="shared" si="26"/>
        <v>2</v>
      </c>
      <c r="U85" s="138"/>
      <c r="V85" s="139">
        <v>1</v>
      </c>
      <c r="W85" s="140"/>
      <c r="X85" s="18"/>
      <c r="Y85" s="19"/>
      <c r="Z85" s="19"/>
      <c r="AA85" s="19"/>
      <c r="AB85" s="29"/>
      <c r="AC85" s="521">
        <f>V85+W86</f>
        <v>3</v>
      </c>
    </row>
    <row r="86" spans="1:29" ht="50.1" customHeight="1" x14ac:dyDescent="0.25">
      <c r="A86" s="517"/>
      <c r="B86" s="436"/>
      <c r="C86" s="241" t="s">
        <v>178</v>
      </c>
      <c r="D86" s="101" t="s">
        <v>142</v>
      </c>
      <c r="E86" s="103" t="s">
        <v>44</v>
      </c>
      <c r="F86" s="253" t="s">
        <v>234</v>
      </c>
      <c r="G86" s="427"/>
      <c r="H86" s="507"/>
      <c r="I86" s="135"/>
      <c r="J86" s="126">
        <f t="shared" si="47"/>
        <v>0</v>
      </c>
      <c r="K86" s="126">
        <f t="shared" si="48"/>
        <v>4</v>
      </c>
      <c r="L86" s="35"/>
      <c r="M86" s="7"/>
      <c r="N86" s="7"/>
      <c r="O86" s="7"/>
      <c r="P86" s="36"/>
      <c r="Q86" s="507"/>
      <c r="R86" s="147">
        <v>1</v>
      </c>
      <c r="S86" s="80">
        <v>1</v>
      </c>
      <c r="T86" s="507"/>
      <c r="U86" s="135"/>
      <c r="V86" s="126"/>
      <c r="W86" s="109">
        <v>2</v>
      </c>
      <c r="X86" s="35"/>
      <c r="Y86" s="7"/>
      <c r="Z86" s="7"/>
      <c r="AA86" s="7"/>
      <c r="AB86" s="36"/>
      <c r="AC86" s="507"/>
    </row>
    <row r="87" spans="1:29" ht="30" x14ac:dyDescent="0.25">
      <c r="A87" s="517"/>
      <c r="B87" s="515" t="s">
        <v>314</v>
      </c>
      <c r="C87" s="241" t="s">
        <v>178</v>
      </c>
      <c r="D87" s="101" t="s">
        <v>143</v>
      </c>
      <c r="E87" s="103" t="s">
        <v>44</v>
      </c>
      <c r="F87" s="253" t="s">
        <v>234</v>
      </c>
      <c r="G87" s="427"/>
      <c r="H87" s="506">
        <v>2</v>
      </c>
      <c r="I87" s="135"/>
      <c r="J87" s="126">
        <f t="shared" si="47"/>
        <v>4</v>
      </c>
      <c r="K87" s="126">
        <f t="shared" si="48"/>
        <v>0</v>
      </c>
      <c r="L87" s="35"/>
      <c r="M87" s="7"/>
      <c r="N87" s="7"/>
      <c r="O87" s="7"/>
      <c r="P87" s="36"/>
      <c r="Q87" s="510">
        <f>J87+J88+J90+K88+K89+K90</f>
        <v>16</v>
      </c>
      <c r="R87" s="147">
        <v>1</v>
      </c>
      <c r="S87" s="80">
        <v>1</v>
      </c>
      <c r="T87" s="506">
        <f t="shared" si="26"/>
        <v>2</v>
      </c>
      <c r="U87" s="135"/>
      <c r="V87" s="126">
        <v>2</v>
      </c>
      <c r="W87" s="109"/>
      <c r="X87" s="35"/>
      <c r="Y87" s="7"/>
      <c r="Z87" s="7"/>
      <c r="AA87" s="7"/>
      <c r="AB87" s="36"/>
      <c r="AC87" s="510">
        <f>V87+V88+V90+W88+W89+W90</f>
        <v>8</v>
      </c>
    </row>
    <row r="88" spans="1:29" ht="30" x14ac:dyDescent="0.25">
      <c r="A88" s="517"/>
      <c r="B88" s="517"/>
      <c r="C88" s="241" t="s">
        <v>178</v>
      </c>
      <c r="D88" s="101" t="s">
        <v>144</v>
      </c>
      <c r="E88" s="103" t="s">
        <v>44</v>
      </c>
      <c r="F88" s="253" t="s">
        <v>234</v>
      </c>
      <c r="G88" s="427"/>
      <c r="H88" s="436"/>
      <c r="I88" s="135"/>
      <c r="J88" s="126">
        <f t="shared" si="47"/>
        <v>2</v>
      </c>
      <c r="K88" s="126">
        <f t="shared" si="48"/>
        <v>2</v>
      </c>
      <c r="L88" s="35"/>
      <c r="M88" s="7"/>
      <c r="N88" s="7"/>
      <c r="O88" s="7"/>
      <c r="P88" s="36"/>
      <c r="Q88" s="436"/>
      <c r="R88" s="147">
        <v>1</v>
      </c>
      <c r="S88" s="80">
        <v>1</v>
      </c>
      <c r="T88" s="436"/>
      <c r="U88" s="135"/>
      <c r="V88" s="126">
        <v>1</v>
      </c>
      <c r="W88" s="109">
        <v>1</v>
      </c>
      <c r="X88" s="35"/>
      <c r="Y88" s="7"/>
      <c r="Z88" s="7"/>
      <c r="AA88" s="7"/>
      <c r="AB88" s="36"/>
      <c r="AC88" s="436"/>
    </row>
    <row r="89" spans="1:29" ht="30" x14ac:dyDescent="0.25">
      <c r="A89" s="517"/>
      <c r="B89" s="517"/>
      <c r="C89" s="241" t="s">
        <v>178</v>
      </c>
      <c r="D89" s="101" t="s">
        <v>145</v>
      </c>
      <c r="E89" s="103" t="s">
        <v>44</v>
      </c>
      <c r="F89" s="253" t="s">
        <v>234</v>
      </c>
      <c r="G89" s="427"/>
      <c r="H89" s="436"/>
      <c r="I89" s="135"/>
      <c r="J89" s="126">
        <f t="shared" si="47"/>
        <v>0</v>
      </c>
      <c r="K89" s="126">
        <f t="shared" si="48"/>
        <v>4</v>
      </c>
      <c r="L89" s="35"/>
      <c r="M89" s="7"/>
      <c r="N89" s="7"/>
      <c r="O89" s="7"/>
      <c r="P89" s="36"/>
      <c r="Q89" s="436"/>
      <c r="R89" s="147">
        <v>1</v>
      </c>
      <c r="S89" s="80">
        <v>1</v>
      </c>
      <c r="T89" s="436"/>
      <c r="U89" s="135"/>
      <c r="V89" s="126"/>
      <c r="W89" s="109">
        <v>2</v>
      </c>
      <c r="X89" s="35"/>
      <c r="Y89" s="7"/>
      <c r="Z89" s="7"/>
      <c r="AA89" s="7"/>
      <c r="AB89" s="36"/>
      <c r="AC89" s="436"/>
    </row>
    <row r="90" spans="1:29" ht="30" x14ac:dyDescent="0.25">
      <c r="A90" s="517"/>
      <c r="B90" s="516"/>
      <c r="C90" s="241" t="s">
        <v>169</v>
      </c>
      <c r="D90" s="101" t="s">
        <v>146</v>
      </c>
      <c r="E90" s="103" t="s">
        <v>44</v>
      </c>
      <c r="F90" s="253" t="s">
        <v>234</v>
      </c>
      <c r="G90" s="427"/>
      <c r="H90" s="507"/>
      <c r="I90" s="135"/>
      <c r="J90" s="126">
        <f t="shared" si="47"/>
        <v>2</v>
      </c>
      <c r="K90" s="126">
        <f t="shared" si="48"/>
        <v>2</v>
      </c>
      <c r="L90" s="35"/>
      <c r="M90" s="7"/>
      <c r="N90" s="7"/>
      <c r="O90" s="7"/>
      <c r="P90" s="36"/>
      <c r="Q90" s="507"/>
      <c r="R90" s="147">
        <v>1</v>
      </c>
      <c r="S90" s="80">
        <v>1</v>
      </c>
      <c r="T90" s="507"/>
      <c r="U90" s="135"/>
      <c r="V90" s="126">
        <v>1</v>
      </c>
      <c r="W90" s="109">
        <v>1</v>
      </c>
      <c r="X90" s="35"/>
      <c r="Y90" s="7"/>
      <c r="Z90" s="7"/>
      <c r="AA90" s="7"/>
      <c r="AB90" s="36"/>
      <c r="AC90" s="507"/>
    </row>
    <row r="91" spans="1:29" ht="30" x14ac:dyDescent="0.25">
      <c r="A91" s="517"/>
      <c r="B91" s="515" t="s">
        <v>315</v>
      </c>
      <c r="C91" s="241" t="s">
        <v>169</v>
      </c>
      <c r="D91" s="101" t="s">
        <v>147</v>
      </c>
      <c r="E91" s="103" t="s">
        <v>44</v>
      </c>
      <c r="F91" s="253" t="s">
        <v>234</v>
      </c>
      <c r="G91" s="427"/>
      <c r="H91" s="506">
        <v>3</v>
      </c>
      <c r="I91" s="135"/>
      <c r="J91" s="126">
        <f t="shared" si="47"/>
        <v>4</v>
      </c>
      <c r="K91" s="126">
        <f t="shared" si="48"/>
        <v>2</v>
      </c>
      <c r="L91" s="35"/>
      <c r="M91" s="7"/>
      <c r="N91" s="7"/>
      <c r="O91" s="7"/>
      <c r="P91" s="36"/>
      <c r="Q91" s="510">
        <f>J91+J92+J93+K91+K92+K93</f>
        <v>18</v>
      </c>
      <c r="R91" s="147">
        <v>1</v>
      </c>
      <c r="S91" s="80">
        <v>1</v>
      </c>
      <c r="T91" s="506">
        <f t="shared" ref="T91:T106" si="49">H91</f>
        <v>3</v>
      </c>
      <c r="U91" s="135"/>
      <c r="V91" s="126">
        <v>2</v>
      </c>
      <c r="W91" s="109">
        <v>1</v>
      </c>
      <c r="X91" s="35"/>
      <c r="Y91" s="7"/>
      <c r="Z91" s="7"/>
      <c r="AA91" s="7"/>
      <c r="AB91" s="36"/>
      <c r="AC91" s="510">
        <f>V91+V92+V93+W91+W92+W93</f>
        <v>9</v>
      </c>
    </row>
    <row r="92" spans="1:29" ht="38.25" x14ac:dyDescent="0.25">
      <c r="A92" s="517"/>
      <c r="B92" s="517"/>
      <c r="C92" s="241" t="s">
        <v>178</v>
      </c>
      <c r="D92" s="101" t="s">
        <v>148</v>
      </c>
      <c r="E92" s="72" t="s">
        <v>46</v>
      </c>
      <c r="F92" s="253" t="s">
        <v>234</v>
      </c>
      <c r="G92" s="427"/>
      <c r="H92" s="436"/>
      <c r="I92" s="135"/>
      <c r="J92" s="126">
        <f t="shared" si="47"/>
        <v>4</v>
      </c>
      <c r="K92" s="126">
        <f t="shared" si="48"/>
        <v>4</v>
      </c>
      <c r="L92" s="35"/>
      <c r="M92" s="7"/>
      <c r="N92" s="7"/>
      <c r="O92" s="7"/>
      <c r="P92" s="36"/>
      <c r="Q92" s="436"/>
      <c r="R92" s="147">
        <v>1</v>
      </c>
      <c r="S92" s="80">
        <v>1</v>
      </c>
      <c r="T92" s="436"/>
      <c r="U92" s="135"/>
      <c r="V92" s="126">
        <v>2</v>
      </c>
      <c r="W92" s="109">
        <v>2</v>
      </c>
      <c r="X92" s="35"/>
      <c r="Y92" s="7"/>
      <c r="Z92" s="7"/>
      <c r="AA92" s="7"/>
      <c r="AB92" s="36"/>
      <c r="AC92" s="436"/>
    </row>
    <row r="93" spans="1:29" ht="30" x14ac:dyDescent="0.25">
      <c r="A93" s="517"/>
      <c r="B93" s="516"/>
      <c r="C93" s="241" t="s">
        <v>169</v>
      </c>
      <c r="D93" s="101" t="s">
        <v>149</v>
      </c>
      <c r="E93" s="103" t="s">
        <v>44</v>
      </c>
      <c r="F93" s="253" t="s">
        <v>234</v>
      </c>
      <c r="G93" s="427"/>
      <c r="H93" s="507"/>
      <c r="I93" s="135"/>
      <c r="J93" s="126">
        <f t="shared" si="47"/>
        <v>2</v>
      </c>
      <c r="K93" s="126">
        <f t="shared" si="48"/>
        <v>2</v>
      </c>
      <c r="L93" s="35"/>
      <c r="M93" s="7"/>
      <c r="N93" s="7"/>
      <c r="O93" s="7"/>
      <c r="P93" s="36"/>
      <c r="Q93" s="507"/>
      <c r="R93" s="147">
        <v>1</v>
      </c>
      <c r="S93" s="80">
        <v>1</v>
      </c>
      <c r="T93" s="507"/>
      <c r="U93" s="135"/>
      <c r="V93" s="126">
        <v>1</v>
      </c>
      <c r="W93" s="109">
        <v>1</v>
      </c>
      <c r="X93" s="35"/>
      <c r="Y93" s="7"/>
      <c r="Z93" s="7"/>
      <c r="AA93" s="7"/>
      <c r="AB93" s="36"/>
      <c r="AC93" s="507"/>
    </row>
    <row r="94" spans="1:29" ht="30" x14ac:dyDescent="0.25">
      <c r="A94" s="517"/>
      <c r="B94" s="515" t="s">
        <v>316</v>
      </c>
      <c r="C94" s="241" t="s">
        <v>169</v>
      </c>
      <c r="D94" s="101" t="s">
        <v>150</v>
      </c>
      <c r="E94" s="103" t="s">
        <v>44</v>
      </c>
      <c r="F94" s="253" t="s">
        <v>234</v>
      </c>
      <c r="G94" s="427"/>
      <c r="H94" s="506">
        <v>5</v>
      </c>
      <c r="I94" s="135"/>
      <c r="J94" s="126">
        <f t="shared" si="47"/>
        <v>4</v>
      </c>
      <c r="K94" s="126">
        <f t="shared" si="48"/>
        <v>2</v>
      </c>
      <c r="L94" s="35"/>
      <c r="M94" s="7"/>
      <c r="N94" s="7"/>
      <c r="O94" s="7"/>
      <c r="P94" s="36"/>
      <c r="Q94" s="510">
        <f>J94+J95+J96+J97+J98+J99+J100+K94+K96+K97+K98+K99+K100</f>
        <v>44</v>
      </c>
      <c r="R94" s="147">
        <v>1</v>
      </c>
      <c r="S94" s="80">
        <v>1</v>
      </c>
      <c r="T94" s="506">
        <f t="shared" si="49"/>
        <v>5</v>
      </c>
      <c r="U94" s="135"/>
      <c r="V94" s="126">
        <v>2</v>
      </c>
      <c r="W94" s="109">
        <v>1</v>
      </c>
      <c r="X94" s="35"/>
      <c r="Y94" s="7"/>
      <c r="Z94" s="7"/>
      <c r="AA94" s="7"/>
      <c r="AB94" s="36"/>
      <c r="AC94" s="510">
        <f>V94+V95+V96+V97+V98+V99+V100+W94+W96+W97+W98+W99+W100</f>
        <v>19</v>
      </c>
    </row>
    <row r="95" spans="1:29" ht="30" x14ac:dyDescent="0.25">
      <c r="A95" s="517"/>
      <c r="B95" s="436"/>
      <c r="C95" s="241" t="s">
        <v>178</v>
      </c>
      <c r="D95" s="101" t="s">
        <v>151</v>
      </c>
      <c r="E95" s="72" t="s">
        <v>46</v>
      </c>
      <c r="F95" s="253" t="s">
        <v>234</v>
      </c>
      <c r="G95" s="427"/>
      <c r="H95" s="436"/>
      <c r="I95" s="135"/>
      <c r="J95" s="126">
        <f t="shared" si="47"/>
        <v>4</v>
      </c>
      <c r="K95" s="126">
        <f t="shared" si="48"/>
        <v>0</v>
      </c>
      <c r="L95" s="35"/>
      <c r="M95" s="7"/>
      <c r="N95" s="7"/>
      <c r="O95" s="7"/>
      <c r="P95" s="36"/>
      <c r="Q95" s="436"/>
      <c r="R95" s="147">
        <v>1</v>
      </c>
      <c r="S95" s="80">
        <v>1</v>
      </c>
      <c r="T95" s="436"/>
      <c r="U95" s="135"/>
      <c r="V95" s="126">
        <v>2</v>
      </c>
      <c r="W95" s="109"/>
      <c r="X95" s="35"/>
      <c r="Y95" s="7"/>
      <c r="Z95" s="7"/>
      <c r="AA95" s="7"/>
      <c r="AB95" s="36"/>
      <c r="AC95" s="436"/>
    </row>
    <row r="96" spans="1:29" ht="30" x14ac:dyDescent="0.25">
      <c r="A96" s="517"/>
      <c r="B96" s="436"/>
      <c r="C96" s="241" t="s">
        <v>169</v>
      </c>
      <c r="D96" s="101" t="s">
        <v>152</v>
      </c>
      <c r="E96" s="72" t="s">
        <v>46</v>
      </c>
      <c r="F96" s="253" t="s">
        <v>234</v>
      </c>
      <c r="G96" s="427"/>
      <c r="H96" s="436"/>
      <c r="I96" s="135"/>
      <c r="J96" s="126">
        <f t="shared" si="47"/>
        <v>4</v>
      </c>
      <c r="K96" s="126">
        <v>4</v>
      </c>
      <c r="L96" s="35"/>
      <c r="M96" s="7"/>
      <c r="N96" s="7"/>
      <c r="O96" s="7"/>
      <c r="P96" s="36"/>
      <c r="Q96" s="436"/>
      <c r="R96" s="147">
        <v>1</v>
      </c>
      <c r="S96" s="80">
        <v>1</v>
      </c>
      <c r="T96" s="436"/>
      <c r="U96" s="135"/>
      <c r="V96" s="126">
        <v>2</v>
      </c>
      <c r="W96" s="109">
        <v>1</v>
      </c>
      <c r="X96" s="35"/>
      <c r="Y96" s="7"/>
      <c r="Z96" s="7"/>
      <c r="AA96" s="7"/>
      <c r="AB96" s="36"/>
      <c r="AC96" s="436"/>
    </row>
    <row r="97" spans="1:29" ht="30" x14ac:dyDescent="0.25">
      <c r="A97" s="517"/>
      <c r="B97" s="436"/>
      <c r="C97" s="241" t="s">
        <v>169</v>
      </c>
      <c r="D97" s="101" t="s">
        <v>153</v>
      </c>
      <c r="E97" s="103" t="s">
        <v>44</v>
      </c>
      <c r="F97" s="253" t="s">
        <v>234</v>
      </c>
      <c r="G97" s="427"/>
      <c r="H97" s="436"/>
      <c r="I97" s="135"/>
      <c r="J97" s="126">
        <f t="shared" si="47"/>
        <v>4</v>
      </c>
      <c r="K97" s="126">
        <v>4</v>
      </c>
      <c r="L97" s="35"/>
      <c r="M97" s="7"/>
      <c r="N97" s="7"/>
      <c r="O97" s="7"/>
      <c r="P97" s="36"/>
      <c r="Q97" s="436"/>
      <c r="R97" s="147">
        <v>1</v>
      </c>
      <c r="S97" s="80">
        <v>1</v>
      </c>
      <c r="T97" s="436"/>
      <c r="U97" s="135"/>
      <c r="V97" s="126">
        <v>2</v>
      </c>
      <c r="W97" s="109">
        <v>1</v>
      </c>
      <c r="X97" s="35"/>
      <c r="Y97" s="7"/>
      <c r="Z97" s="7"/>
      <c r="AA97" s="7"/>
      <c r="AB97" s="36"/>
      <c r="AC97" s="436"/>
    </row>
    <row r="98" spans="1:29" ht="30" x14ac:dyDescent="0.25">
      <c r="A98" s="517"/>
      <c r="B98" s="436"/>
      <c r="C98" s="241" t="s">
        <v>178</v>
      </c>
      <c r="D98" s="101" t="s">
        <v>154</v>
      </c>
      <c r="E98" s="103" t="s">
        <v>44</v>
      </c>
      <c r="F98" s="253" t="s">
        <v>234</v>
      </c>
      <c r="G98" s="427"/>
      <c r="H98" s="436"/>
      <c r="I98" s="135"/>
      <c r="J98" s="126">
        <f t="shared" si="47"/>
        <v>4</v>
      </c>
      <c r="K98" s="126">
        <v>4</v>
      </c>
      <c r="L98" s="35"/>
      <c r="M98" s="7"/>
      <c r="N98" s="7"/>
      <c r="O98" s="7"/>
      <c r="P98" s="36"/>
      <c r="Q98" s="436"/>
      <c r="R98" s="147">
        <v>1</v>
      </c>
      <c r="S98" s="80">
        <v>1</v>
      </c>
      <c r="T98" s="436"/>
      <c r="U98" s="135"/>
      <c r="V98" s="126">
        <v>2</v>
      </c>
      <c r="W98" s="109">
        <v>1</v>
      </c>
      <c r="X98" s="35"/>
      <c r="Y98" s="7"/>
      <c r="Z98" s="7"/>
      <c r="AA98" s="7"/>
      <c r="AB98" s="36"/>
      <c r="AC98" s="436"/>
    </row>
    <row r="99" spans="1:29" ht="30" x14ac:dyDescent="0.25">
      <c r="A99" s="517"/>
      <c r="B99" s="436"/>
      <c r="C99" s="241" t="s">
        <v>178</v>
      </c>
      <c r="D99" s="101" t="s">
        <v>155</v>
      </c>
      <c r="E99" s="103" t="s">
        <v>44</v>
      </c>
      <c r="F99" s="253" t="s">
        <v>234</v>
      </c>
      <c r="G99" s="427"/>
      <c r="H99" s="436"/>
      <c r="I99" s="135"/>
      <c r="J99" s="126">
        <f t="shared" si="47"/>
        <v>2</v>
      </c>
      <c r="K99" s="126">
        <f t="shared" si="48"/>
        <v>4</v>
      </c>
      <c r="L99" s="35"/>
      <c r="M99" s="7"/>
      <c r="N99" s="7"/>
      <c r="O99" s="7"/>
      <c r="P99" s="36"/>
      <c r="Q99" s="436"/>
      <c r="R99" s="147">
        <v>1</v>
      </c>
      <c r="S99" s="80">
        <v>1</v>
      </c>
      <c r="T99" s="436"/>
      <c r="U99" s="135"/>
      <c r="V99" s="126">
        <v>1</v>
      </c>
      <c r="W99" s="109">
        <v>2</v>
      </c>
      <c r="X99" s="35"/>
      <c r="Y99" s="7"/>
      <c r="Z99" s="7"/>
      <c r="AA99" s="7"/>
      <c r="AB99" s="36"/>
      <c r="AC99" s="436"/>
    </row>
    <row r="100" spans="1:29" ht="30" x14ac:dyDescent="0.25">
      <c r="A100" s="517"/>
      <c r="B100" s="507"/>
      <c r="C100" s="241" t="s">
        <v>178</v>
      </c>
      <c r="D100" s="101" t="s">
        <v>156</v>
      </c>
      <c r="E100" s="103" t="s">
        <v>44</v>
      </c>
      <c r="F100" s="253" t="s">
        <v>234</v>
      </c>
      <c r="G100" s="427"/>
      <c r="H100" s="507"/>
      <c r="I100" s="135"/>
      <c r="J100" s="126">
        <f t="shared" si="47"/>
        <v>2</v>
      </c>
      <c r="K100" s="126">
        <f t="shared" si="48"/>
        <v>2</v>
      </c>
      <c r="L100" s="35"/>
      <c r="M100" s="7"/>
      <c r="N100" s="7"/>
      <c r="O100" s="7"/>
      <c r="P100" s="36"/>
      <c r="Q100" s="507"/>
      <c r="R100" s="147">
        <v>1</v>
      </c>
      <c r="S100" s="80">
        <v>1</v>
      </c>
      <c r="T100" s="507"/>
      <c r="U100" s="135"/>
      <c r="V100" s="126">
        <v>1</v>
      </c>
      <c r="W100" s="109">
        <v>1</v>
      </c>
      <c r="X100" s="35"/>
      <c r="Y100" s="7"/>
      <c r="Z100" s="7"/>
      <c r="AA100" s="7"/>
      <c r="AB100" s="36"/>
      <c r="AC100" s="507"/>
    </row>
    <row r="101" spans="1:29" ht="54.95" customHeight="1" x14ac:dyDescent="0.25">
      <c r="A101" s="517"/>
      <c r="B101" s="515" t="s">
        <v>317</v>
      </c>
      <c r="C101" s="241" t="s">
        <v>178</v>
      </c>
      <c r="D101" s="101" t="s">
        <v>157</v>
      </c>
      <c r="E101" s="103" t="s">
        <v>44</v>
      </c>
      <c r="F101" s="253" t="s">
        <v>234</v>
      </c>
      <c r="G101" s="427"/>
      <c r="H101" s="506">
        <v>3</v>
      </c>
      <c r="I101" s="135"/>
      <c r="J101" s="126">
        <f t="shared" ref="J101:J108" si="50">2*V101</f>
        <v>4</v>
      </c>
      <c r="K101" s="126">
        <f t="shared" si="48"/>
        <v>6</v>
      </c>
      <c r="L101" s="35"/>
      <c r="M101" s="7"/>
      <c r="N101" s="7"/>
      <c r="O101" s="7"/>
      <c r="P101" s="36"/>
      <c r="Q101" s="510">
        <f>J101+J102+K101+K102</f>
        <v>18</v>
      </c>
      <c r="R101" s="147">
        <v>1</v>
      </c>
      <c r="S101" s="80">
        <v>1</v>
      </c>
      <c r="T101" s="506">
        <f t="shared" si="49"/>
        <v>3</v>
      </c>
      <c r="U101" s="135"/>
      <c r="V101" s="126">
        <v>2</v>
      </c>
      <c r="W101" s="109">
        <v>3</v>
      </c>
      <c r="X101" s="35"/>
      <c r="Y101" s="7"/>
      <c r="Z101" s="7"/>
      <c r="AA101" s="7"/>
      <c r="AB101" s="36"/>
      <c r="AC101" s="510">
        <f>V101+V102+W101+W102</f>
        <v>9</v>
      </c>
    </row>
    <row r="102" spans="1:29" ht="54.95" customHeight="1" x14ac:dyDescent="0.25">
      <c r="A102" s="517"/>
      <c r="B102" s="516"/>
      <c r="C102" s="241" t="s">
        <v>178</v>
      </c>
      <c r="D102" s="101" t="s">
        <v>158</v>
      </c>
      <c r="E102" s="103" t="s">
        <v>44</v>
      </c>
      <c r="F102" s="253" t="s">
        <v>234</v>
      </c>
      <c r="G102" s="427"/>
      <c r="H102" s="507"/>
      <c r="I102" s="135"/>
      <c r="J102" s="126">
        <f t="shared" si="50"/>
        <v>4</v>
      </c>
      <c r="K102" s="126">
        <f t="shared" si="48"/>
        <v>4</v>
      </c>
      <c r="L102" s="35"/>
      <c r="M102" s="7"/>
      <c r="N102" s="7"/>
      <c r="O102" s="7"/>
      <c r="P102" s="36"/>
      <c r="Q102" s="507"/>
      <c r="R102" s="147">
        <v>1</v>
      </c>
      <c r="S102" s="80">
        <v>1</v>
      </c>
      <c r="T102" s="507"/>
      <c r="U102" s="135"/>
      <c r="V102" s="126">
        <v>2</v>
      </c>
      <c r="W102" s="109">
        <v>2</v>
      </c>
      <c r="X102" s="35"/>
      <c r="Y102" s="7"/>
      <c r="Z102" s="7"/>
      <c r="AA102" s="7"/>
      <c r="AB102" s="36"/>
      <c r="AC102" s="507"/>
    </row>
    <row r="103" spans="1:29" ht="30" x14ac:dyDescent="0.25">
      <c r="A103" s="517"/>
      <c r="B103" s="515" t="s">
        <v>318</v>
      </c>
      <c r="C103" s="241" t="s">
        <v>169</v>
      </c>
      <c r="D103" s="101" t="s">
        <v>159</v>
      </c>
      <c r="E103" s="72" t="s">
        <v>46</v>
      </c>
      <c r="F103" s="253" t="s">
        <v>234</v>
      </c>
      <c r="G103" s="427"/>
      <c r="H103" s="506">
        <v>5</v>
      </c>
      <c r="I103" s="135"/>
      <c r="J103" s="126">
        <f t="shared" si="50"/>
        <v>4</v>
      </c>
      <c r="K103" s="126">
        <v>4</v>
      </c>
      <c r="L103" s="35"/>
      <c r="M103" s="7"/>
      <c r="N103" s="7"/>
      <c r="O103" s="7"/>
      <c r="P103" s="36"/>
      <c r="Q103" s="510">
        <f>J103+J104+J105+K103+K104+K105</f>
        <v>24</v>
      </c>
      <c r="R103" s="147">
        <v>1</v>
      </c>
      <c r="S103" s="80">
        <v>1</v>
      </c>
      <c r="T103" s="506">
        <f t="shared" si="49"/>
        <v>5</v>
      </c>
      <c r="U103" s="135"/>
      <c r="V103" s="126">
        <v>2</v>
      </c>
      <c r="W103" s="109">
        <v>1</v>
      </c>
      <c r="X103" s="35"/>
      <c r="Y103" s="7"/>
      <c r="Z103" s="7"/>
      <c r="AA103" s="7"/>
      <c r="AB103" s="36"/>
      <c r="AC103" s="510">
        <f>V103+V104+V105+W103+W104+W105</f>
        <v>9</v>
      </c>
    </row>
    <row r="104" spans="1:29" ht="30" x14ac:dyDescent="0.25">
      <c r="A104" s="517"/>
      <c r="B104" s="517"/>
      <c r="C104" s="241" t="s">
        <v>169</v>
      </c>
      <c r="D104" s="101" t="s">
        <v>160</v>
      </c>
      <c r="E104" s="72" t="s">
        <v>46</v>
      </c>
      <c r="F104" s="253" t="s">
        <v>234</v>
      </c>
      <c r="G104" s="427"/>
      <c r="H104" s="436"/>
      <c r="I104" s="135"/>
      <c r="J104" s="126">
        <f t="shared" si="50"/>
        <v>6</v>
      </c>
      <c r="K104" s="126">
        <v>6</v>
      </c>
      <c r="L104" s="35"/>
      <c r="M104" s="7"/>
      <c r="N104" s="7"/>
      <c r="O104" s="7"/>
      <c r="P104" s="36"/>
      <c r="Q104" s="436"/>
      <c r="R104" s="147">
        <v>1</v>
      </c>
      <c r="S104" s="80">
        <v>1</v>
      </c>
      <c r="T104" s="436"/>
      <c r="U104" s="135"/>
      <c r="V104" s="126">
        <v>3</v>
      </c>
      <c r="W104" s="109">
        <v>1</v>
      </c>
      <c r="X104" s="35"/>
      <c r="Y104" s="7"/>
      <c r="Z104" s="7"/>
      <c r="AA104" s="7"/>
      <c r="AB104" s="36"/>
      <c r="AC104" s="436"/>
    </row>
    <row r="105" spans="1:29" ht="38.25" x14ac:dyDescent="0.25">
      <c r="A105" s="517"/>
      <c r="B105" s="507"/>
      <c r="C105" s="241" t="s">
        <v>169</v>
      </c>
      <c r="D105" s="101" t="s">
        <v>161</v>
      </c>
      <c r="E105" s="72" t="s">
        <v>46</v>
      </c>
      <c r="F105" s="253" t="s">
        <v>234</v>
      </c>
      <c r="G105" s="427"/>
      <c r="H105" s="507"/>
      <c r="I105" s="135"/>
      <c r="J105" s="126">
        <f t="shared" si="50"/>
        <v>2</v>
      </c>
      <c r="K105" s="126">
        <f t="shared" si="48"/>
        <v>2</v>
      </c>
      <c r="L105" s="35"/>
      <c r="M105" s="7"/>
      <c r="N105" s="7"/>
      <c r="O105" s="7"/>
      <c r="P105" s="36"/>
      <c r="Q105" s="507"/>
      <c r="R105" s="147">
        <v>1</v>
      </c>
      <c r="S105" s="80">
        <v>1</v>
      </c>
      <c r="T105" s="507"/>
      <c r="U105" s="135"/>
      <c r="V105" s="126">
        <v>1</v>
      </c>
      <c r="W105" s="109">
        <v>1</v>
      </c>
      <c r="X105" s="35"/>
      <c r="Y105" s="7"/>
      <c r="Z105" s="7"/>
      <c r="AA105" s="7"/>
      <c r="AB105" s="36"/>
      <c r="AC105" s="507"/>
    </row>
    <row r="106" spans="1:29" ht="102" x14ac:dyDescent="0.25">
      <c r="A106" s="517"/>
      <c r="B106" s="515" t="s">
        <v>319</v>
      </c>
      <c r="C106" s="241" t="s">
        <v>169</v>
      </c>
      <c r="D106" s="101" t="s">
        <v>324</v>
      </c>
      <c r="E106" s="103" t="s">
        <v>44</v>
      </c>
      <c r="F106" s="253" t="s">
        <v>234</v>
      </c>
      <c r="G106" s="427"/>
      <c r="H106" s="506">
        <v>2</v>
      </c>
      <c r="I106" s="135"/>
      <c r="J106" s="126">
        <f t="shared" si="50"/>
        <v>2</v>
      </c>
      <c r="K106" s="126">
        <f t="shared" si="48"/>
        <v>0</v>
      </c>
      <c r="L106" s="35"/>
      <c r="M106" s="7"/>
      <c r="N106" s="7"/>
      <c r="O106" s="7"/>
      <c r="P106" s="36"/>
      <c r="Q106" s="510">
        <f>J106+J107+J108</f>
        <v>6</v>
      </c>
      <c r="R106" s="147">
        <v>1</v>
      </c>
      <c r="S106" s="80">
        <v>1</v>
      </c>
      <c r="T106" s="506">
        <f t="shared" si="49"/>
        <v>2</v>
      </c>
      <c r="U106" s="135"/>
      <c r="V106" s="126">
        <v>1</v>
      </c>
      <c r="W106" s="109"/>
      <c r="X106" s="35"/>
      <c r="Y106" s="7"/>
      <c r="Z106" s="7"/>
      <c r="AA106" s="7"/>
      <c r="AB106" s="36"/>
      <c r="AC106" s="510">
        <f>V106+V107+V108</f>
        <v>3</v>
      </c>
    </row>
    <row r="107" spans="1:29" ht="30" x14ac:dyDescent="0.25">
      <c r="A107" s="517"/>
      <c r="B107" s="436"/>
      <c r="C107" s="241" t="s">
        <v>169</v>
      </c>
      <c r="D107" s="101" t="s">
        <v>162</v>
      </c>
      <c r="E107" s="103" t="s">
        <v>44</v>
      </c>
      <c r="F107" s="265" t="s">
        <v>234</v>
      </c>
      <c r="G107" s="427"/>
      <c r="H107" s="436"/>
      <c r="I107" s="135"/>
      <c r="J107" s="126">
        <f t="shared" si="50"/>
        <v>2</v>
      </c>
      <c r="K107" s="126">
        <f t="shared" si="48"/>
        <v>0</v>
      </c>
      <c r="L107" s="35"/>
      <c r="M107" s="7"/>
      <c r="N107" s="7"/>
      <c r="O107" s="7"/>
      <c r="P107" s="36"/>
      <c r="Q107" s="436"/>
      <c r="R107" s="147">
        <v>1</v>
      </c>
      <c r="S107" s="80">
        <v>1</v>
      </c>
      <c r="T107" s="436"/>
      <c r="U107" s="135"/>
      <c r="V107" s="126">
        <v>1</v>
      </c>
      <c r="W107" s="109"/>
      <c r="X107" s="35"/>
      <c r="Y107" s="7"/>
      <c r="Z107" s="7"/>
      <c r="AA107" s="7"/>
      <c r="AB107" s="36"/>
      <c r="AC107" s="436"/>
    </row>
    <row r="108" spans="1:29" ht="30.75" thickBot="1" x14ac:dyDescent="0.3">
      <c r="A108" s="517"/>
      <c r="B108" s="436"/>
      <c r="C108" s="241" t="s">
        <v>180</v>
      </c>
      <c r="D108" s="101" t="s">
        <v>325</v>
      </c>
      <c r="E108" s="103" t="s">
        <v>44</v>
      </c>
      <c r="F108" s="265" t="s">
        <v>234</v>
      </c>
      <c r="G108" s="427"/>
      <c r="H108" s="436"/>
      <c r="I108" s="135"/>
      <c r="J108" s="126">
        <f t="shared" si="50"/>
        <v>2</v>
      </c>
      <c r="K108" s="126">
        <f t="shared" si="48"/>
        <v>0</v>
      </c>
      <c r="L108" s="35"/>
      <c r="M108" s="7"/>
      <c r="N108" s="7"/>
      <c r="O108" s="7"/>
      <c r="P108" s="36"/>
      <c r="Q108" s="436"/>
      <c r="R108" s="147">
        <v>1</v>
      </c>
      <c r="S108" s="80">
        <v>1</v>
      </c>
      <c r="T108" s="436"/>
      <c r="U108" s="135"/>
      <c r="V108" s="126">
        <v>1</v>
      </c>
      <c r="W108" s="109"/>
      <c r="X108" s="35"/>
      <c r="Y108" s="7"/>
      <c r="Z108" s="7"/>
      <c r="AA108" s="7"/>
      <c r="AB108" s="36"/>
      <c r="AC108" s="436"/>
    </row>
    <row r="109" spans="1:29" ht="15.75" thickBot="1" x14ac:dyDescent="0.3">
      <c r="A109" s="430" t="s">
        <v>25</v>
      </c>
      <c r="B109" s="431"/>
      <c r="C109" s="431"/>
      <c r="D109" s="431"/>
      <c r="E109" s="431"/>
      <c r="F109" s="432"/>
      <c r="G109" s="502" t="s">
        <v>25</v>
      </c>
      <c r="H109" s="16">
        <f t="shared" ref="H109:Q109" si="51">SUM(H110:H119)</f>
        <v>30</v>
      </c>
      <c r="I109" s="16">
        <f t="shared" si="51"/>
        <v>80</v>
      </c>
      <c r="J109" s="16">
        <f t="shared" si="51"/>
        <v>10</v>
      </c>
      <c r="K109" s="16">
        <f t="shared" si="51"/>
        <v>51</v>
      </c>
      <c r="L109" s="16">
        <f t="shared" si="51"/>
        <v>0</v>
      </c>
      <c r="M109" s="16">
        <f t="shared" si="51"/>
        <v>78</v>
      </c>
      <c r="N109" s="16">
        <f t="shared" si="51"/>
        <v>30</v>
      </c>
      <c r="O109" s="16">
        <f t="shared" si="51"/>
        <v>15</v>
      </c>
      <c r="P109" s="16">
        <f t="shared" si="51"/>
        <v>140</v>
      </c>
      <c r="Q109" s="16">
        <f t="shared" si="51"/>
        <v>404</v>
      </c>
      <c r="R109" s="243"/>
      <c r="S109" s="244"/>
      <c r="T109" s="16">
        <f t="shared" ref="T109:AC109" si="52">SUM(T110:T119)</f>
        <v>30</v>
      </c>
      <c r="U109" s="16">
        <f t="shared" si="52"/>
        <v>40</v>
      </c>
      <c r="V109" s="16">
        <f t="shared" si="52"/>
        <v>5</v>
      </c>
      <c r="W109" s="16">
        <f t="shared" si="52"/>
        <v>26</v>
      </c>
      <c r="X109" s="16">
        <f t="shared" si="52"/>
        <v>0</v>
      </c>
      <c r="Y109" s="16">
        <f t="shared" si="52"/>
        <v>39</v>
      </c>
      <c r="Z109" s="16">
        <f t="shared" si="52"/>
        <v>18</v>
      </c>
      <c r="AA109" s="16">
        <f t="shared" si="52"/>
        <v>9</v>
      </c>
      <c r="AB109" s="16">
        <f t="shared" si="52"/>
        <v>140</v>
      </c>
      <c r="AC109" s="156">
        <f t="shared" si="52"/>
        <v>277</v>
      </c>
    </row>
    <row r="110" spans="1:29" ht="72" thickBot="1" x14ac:dyDescent="0.3">
      <c r="A110" s="236" t="s">
        <v>271</v>
      </c>
      <c r="B110" s="320" t="s">
        <v>272</v>
      </c>
      <c r="C110" s="363"/>
      <c r="D110" s="79" t="s">
        <v>251</v>
      </c>
      <c r="E110" s="62" t="s">
        <v>44</v>
      </c>
      <c r="F110" s="63" t="s">
        <v>232</v>
      </c>
      <c r="G110" s="503"/>
      <c r="H110" s="17">
        <v>2</v>
      </c>
      <c r="I110" s="89"/>
      <c r="J110" s="89"/>
      <c r="K110" s="28">
        <v>15</v>
      </c>
      <c r="L110" s="28"/>
      <c r="M110" s="28"/>
      <c r="N110" s="28"/>
      <c r="O110" s="28"/>
      <c r="P110" s="29"/>
      <c r="Q110" s="276">
        <f t="shared" ref="Q110:Q111" si="53">SUM(I110:P110)</f>
        <v>15</v>
      </c>
      <c r="R110" s="145"/>
      <c r="S110" s="146"/>
      <c r="T110" s="50">
        <f>H110</f>
        <v>2</v>
      </c>
      <c r="U110" s="89"/>
      <c r="V110" s="89"/>
      <c r="W110" s="28">
        <v>8</v>
      </c>
      <c r="X110" s="28"/>
      <c r="Y110" s="388"/>
      <c r="Z110" s="28"/>
      <c r="AA110" s="28"/>
      <c r="AB110" s="29"/>
      <c r="AC110" s="175">
        <f t="shared" ref="AC110:AC119" si="54">SUM(U110:AB110)</f>
        <v>8</v>
      </c>
    </row>
    <row r="111" spans="1:29" ht="28.5" customHeight="1" x14ac:dyDescent="0.25">
      <c r="A111" s="435" t="s">
        <v>267</v>
      </c>
      <c r="B111" s="435" t="s">
        <v>273</v>
      </c>
      <c r="C111" s="297"/>
      <c r="D111" s="79" t="s">
        <v>74</v>
      </c>
      <c r="E111" s="62" t="s">
        <v>44</v>
      </c>
      <c r="F111" s="63" t="s">
        <v>212</v>
      </c>
      <c r="G111" s="503"/>
      <c r="H111" s="17">
        <v>3</v>
      </c>
      <c r="I111" s="94">
        <v>22</v>
      </c>
      <c r="J111" s="89">
        <v>2</v>
      </c>
      <c r="K111" s="28"/>
      <c r="L111" s="28"/>
      <c r="M111" s="28">
        <v>30</v>
      </c>
      <c r="N111" s="28"/>
      <c r="O111" s="28"/>
      <c r="P111" s="29"/>
      <c r="Q111" s="276">
        <f t="shared" si="53"/>
        <v>54</v>
      </c>
      <c r="R111" s="145"/>
      <c r="S111" s="146">
        <v>1</v>
      </c>
      <c r="T111" s="278">
        <f t="shared" ref="T111:T119" si="55">H111</f>
        <v>3</v>
      </c>
      <c r="U111" s="311">
        <f t="shared" ref="U111:U112" si="56">0.5*I111</f>
        <v>11</v>
      </c>
      <c r="V111" s="89">
        <v>1</v>
      </c>
      <c r="W111" s="28"/>
      <c r="X111" s="28"/>
      <c r="Y111" s="191">
        <f t="shared" ref="Y111:Y112" si="57">0.5*M111</f>
        <v>15</v>
      </c>
      <c r="Z111" s="28"/>
      <c r="AA111" s="28"/>
      <c r="AB111" s="29"/>
      <c r="AC111" s="175">
        <f t="shared" si="54"/>
        <v>27</v>
      </c>
    </row>
    <row r="112" spans="1:29" ht="29.25" thickBot="1" x14ac:dyDescent="0.3">
      <c r="A112" s="436"/>
      <c r="B112" s="436"/>
      <c r="C112" s="105" t="s">
        <v>201</v>
      </c>
      <c r="D112" s="78" t="s">
        <v>75</v>
      </c>
      <c r="E112" s="72" t="s">
        <v>46</v>
      </c>
      <c r="F112" s="61" t="s">
        <v>212</v>
      </c>
      <c r="G112" s="503"/>
      <c r="H112" s="34">
        <v>3</v>
      </c>
      <c r="I112" s="95">
        <v>22</v>
      </c>
      <c r="J112" s="105">
        <v>2</v>
      </c>
      <c r="K112" s="7"/>
      <c r="L112" s="7"/>
      <c r="M112" s="7">
        <v>30</v>
      </c>
      <c r="N112" s="7"/>
      <c r="O112" s="7"/>
      <c r="P112" s="36"/>
      <c r="Q112" s="37">
        <f t="shared" ref="Q112:Q119" si="58">SUM(I112:P112)</f>
        <v>54</v>
      </c>
      <c r="R112" s="147"/>
      <c r="S112" s="80">
        <v>1</v>
      </c>
      <c r="T112" s="50">
        <f t="shared" si="55"/>
        <v>3</v>
      </c>
      <c r="U112" s="315">
        <f t="shared" si="56"/>
        <v>11</v>
      </c>
      <c r="V112" s="105">
        <v>1</v>
      </c>
      <c r="W112" s="7"/>
      <c r="X112" s="7"/>
      <c r="Y112" s="185">
        <f t="shared" si="57"/>
        <v>15</v>
      </c>
      <c r="Z112" s="7"/>
      <c r="AA112" s="7"/>
      <c r="AB112" s="36"/>
      <c r="AC112" s="174">
        <f t="shared" si="54"/>
        <v>27</v>
      </c>
    </row>
    <row r="113" spans="1:29" ht="39.950000000000003" customHeight="1" x14ac:dyDescent="0.25">
      <c r="A113" s="437" t="s">
        <v>268</v>
      </c>
      <c r="B113" s="418" t="s">
        <v>226</v>
      </c>
      <c r="C113" s="223"/>
      <c r="D113" s="79" t="s">
        <v>15</v>
      </c>
      <c r="E113" s="58" t="s">
        <v>45</v>
      </c>
      <c r="F113" s="259" t="s">
        <v>234</v>
      </c>
      <c r="G113" s="503"/>
      <c r="H113" s="17">
        <v>5</v>
      </c>
      <c r="I113" s="27"/>
      <c r="J113" s="89"/>
      <c r="K113" s="28"/>
      <c r="L113" s="28"/>
      <c r="M113" s="28"/>
      <c r="N113" s="28"/>
      <c r="O113" s="28">
        <v>15</v>
      </c>
      <c r="P113" s="29"/>
      <c r="Q113" s="37">
        <f t="shared" si="58"/>
        <v>15</v>
      </c>
      <c r="R113" s="146">
        <v>1</v>
      </c>
      <c r="S113" s="146">
        <v>1</v>
      </c>
      <c r="T113" s="50">
        <f t="shared" si="55"/>
        <v>5</v>
      </c>
      <c r="U113" s="27"/>
      <c r="V113" s="89"/>
      <c r="W113" s="28"/>
      <c r="X113" s="28"/>
      <c r="Y113" s="28"/>
      <c r="Z113" s="28"/>
      <c r="AA113" s="28">
        <f>0.6*O113</f>
        <v>9</v>
      </c>
      <c r="AB113" s="29"/>
      <c r="AC113" s="174">
        <f t="shared" si="54"/>
        <v>9</v>
      </c>
    </row>
    <row r="114" spans="1:29" ht="39.950000000000003" customHeight="1" thickBot="1" x14ac:dyDescent="0.3">
      <c r="A114" s="438"/>
      <c r="B114" s="419"/>
      <c r="C114" s="230"/>
      <c r="D114" s="76" t="s">
        <v>16</v>
      </c>
      <c r="E114" s="56" t="s">
        <v>44</v>
      </c>
      <c r="F114" s="256" t="s">
        <v>212</v>
      </c>
      <c r="G114" s="503"/>
      <c r="H114" s="22">
        <v>2</v>
      </c>
      <c r="I114" s="23"/>
      <c r="J114" s="88"/>
      <c r="K114" s="24"/>
      <c r="L114" s="24"/>
      <c r="M114" s="24"/>
      <c r="N114" s="24">
        <v>30</v>
      </c>
      <c r="O114" s="24"/>
      <c r="P114" s="25"/>
      <c r="Q114" s="26">
        <f t="shared" si="58"/>
        <v>30</v>
      </c>
      <c r="R114" s="148"/>
      <c r="S114" s="81">
        <v>1</v>
      </c>
      <c r="T114" s="22">
        <f t="shared" si="55"/>
        <v>2</v>
      </c>
      <c r="U114" s="23"/>
      <c r="V114" s="88"/>
      <c r="W114" s="24"/>
      <c r="X114" s="24"/>
      <c r="Y114" s="24"/>
      <c r="Z114" s="24">
        <f>0.6*N114</f>
        <v>18</v>
      </c>
      <c r="AA114" s="24"/>
      <c r="AB114" s="25"/>
      <c r="AC114" s="174">
        <f t="shared" si="54"/>
        <v>18</v>
      </c>
    </row>
    <row r="115" spans="1:29" ht="28.5" x14ac:dyDescent="0.25">
      <c r="A115" s="491" t="s">
        <v>269</v>
      </c>
      <c r="B115" s="418" t="s">
        <v>227</v>
      </c>
      <c r="C115" s="239" t="s">
        <v>175</v>
      </c>
      <c r="D115" s="208" t="s">
        <v>228</v>
      </c>
      <c r="E115" s="62" t="s">
        <v>44</v>
      </c>
      <c r="F115" s="263" t="s">
        <v>212</v>
      </c>
      <c r="G115" s="503"/>
      <c r="H115" s="34">
        <v>3</v>
      </c>
      <c r="I115" s="35"/>
      <c r="J115" s="105"/>
      <c r="K115" s="7"/>
      <c r="L115" s="7"/>
      <c r="M115" s="7"/>
      <c r="N115" s="7"/>
      <c r="O115" s="7"/>
      <c r="P115" s="29">
        <v>70</v>
      </c>
      <c r="Q115" s="30">
        <f t="shared" si="58"/>
        <v>70</v>
      </c>
      <c r="R115" s="145"/>
      <c r="S115" s="146">
        <v>1</v>
      </c>
      <c r="T115" s="17">
        <f t="shared" si="55"/>
        <v>3</v>
      </c>
      <c r="U115" s="27"/>
      <c r="V115" s="89"/>
      <c r="W115" s="28"/>
      <c r="X115" s="28"/>
      <c r="Y115" s="28"/>
      <c r="Z115" s="28"/>
      <c r="AA115" s="28"/>
      <c r="AB115" s="36">
        <f>P115</f>
        <v>70</v>
      </c>
      <c r="AC115" s="174">
        <f t="shared" si="54"/>
        <v>70</v>
      </c>
    </row>
    <row r="116" spans="1:29" ht="29.25" thickBot="1" x14ac:dyDescent="0.3">
      <c r="A116" s="492"/>
      <c r="B116" s="419"/>
      <c r="C116" s="88"/>
      <c r="D116" s="209" t="s">
        <v>229</v>
      </c>
      <c r="E116" s="56" t="s">
        <v>44</v>
      </c>
      <c r="F116" s="264" t="s">
        <v>212</v>
      </c>
      <c r="G116" s="503"/>
      <c r="H116" s="22">
        <v>3</v>
      </c>
      <c r="I116" s="23"/>
      <c r="J116" s="88"/>
      <c r="K116" s="24"/>
      <c r="L116" s="24"/>
      <c r="M116" s="24"/>
      <c r="N116" s="24"/>
      <c r="O116" s="24"/>
      <c r="P116" s="25">
        <v>70</v>
      </c>
      <c r="Q116" s="26">
        <f t="shared" si="58"/>
        <v>70</v>
      </c>
      <c r="R116" s="148"/>
      <c r="S116" s="81">
        <v>1</v>
      </c>
      <c r="T116" s="22">
        <f t="shared" si="55"/>
        <v>3</v>
      </c>
      <c r="U116" s="23"/>
      <c r="V116" s="88"/>
      <c r="W116" s="24"/>
      <c r="X116" s="24"/>
      <c r="Y116" s="24"/>
      <c r="Z116" s="24"/>
      <c r="AA116" s="24"/>
      <c r="AB116" s="25">
        <f>P116</f>
        <v>70</v>
      </c>
      <c r="AC116" s="174">
        <f t="shared" si="54"/>
        <v>70</v>
      </c>
    </row>
    <row r="117" spans="1:29" ht="42.75" x14ac:dyDescent="0.25">
      <c r="A117" s="498" t="s">
        <v>270</v>
      </c>
      <c r="B117" s="433" t="s">
        <v>293</v>
      </c>
      <c r="C117" s="53" t="s">
        <v>173</v>
      </c>
      <c r="D117" s="118" t="s">
        <v>108</v>
      </c>
      <c r="E117" s="119" t="s">
        <v>44</v>
      </c>
      <c r="F117" s="53" t="s">
        <v>234</v>
      </c>
      <c r="G117" s="503"/>
      <c r="H117" s="17">
        <v>3</v>
      </c>
      <c r="I117" s="94">
        <v>12</v>
      </c>
      <c r="J117" s="89">
        <v>2</v>
      </c>
      <c r="K117" s="28">
        <v>18</v>
      </c>
      <c r="L117" s="28"/>
      <c r="M117" s="28"/>
      <c r="N117" s="28"/>
      <c r="O117" s="28"/>
      <c r="P117" s="29"/>
      <c r="Q117" s="30">
        <f t="shared" si="58"/>
        <v>32</v>
      </c>
      <c r="R117" s="145">
        <v>1</v>
      </c>
      <c r="S117" s="146"/>
      <c r="T117" s="17">
        <f t="shared" si="55"/>
        <v>3</v>
      </c>
      <c r="U117" s="311">
        <f>0.5*I117</f>
        <v>6</v>
      </c>
      <c r="V117" s="89">
        <v>1</v>
      </c>
      <c r="W117" s="191">
        <f t="shared" ref="W117:W118" si="59">0.5*K117</f>
        <v>9</v>
      </c>
      <c r="X117" s="28"/>
      <c r="Y117" s="28"/>
      <c r="Z117" s="28"/>
      <c r="AA117" s="28"/>
      <c r="AB117" s="29"/>
      <c r="AC117" s="174">
        <f t="shared" si="54"/>
        <v>16</v>
      </c>
    </row>
    <row r="118" spans="1:29" x14ac:dyDescent="0.25">
      <c r="A118" s="498"/>
      <c r="B118" s="433"/>
      <c r="C118" s="52"/>
      <c r="D118" s="120" t="s">
        <v>109</v>
      </c>
      <c r="E118" s="123" t="s">
        <v>44</v>
      </c>
      <c r="F118" s="52" t="s">
        <v>234</v>
      </c>
      <c r="G118" s="503"/>
      <c r="H118" s="34">
        <v>3</v>
      </c>
      <c r="I118" s="95">
        <v>12</v>
      </c>
      <c r="J118" s="105">
        <v>2</v>
      </c>
      <c r="K118" s="7">
        <v>18</v>
      </c>
      <c r="L118" s="7"/>
      <c r="M118" s="7"/>
      <c r="N118" s="7"/>
      <c r="O118" s="7"/>
      <c r="P118" s="36"/>
      <c r="Q118" s="37">
        <f t="shared" si="58"/>
        <v>32</v>
      </c>
      <c r="R118" s="147">
        <v>1</v>
      </c>
      <c r="S118" s="80"/>
      <c r="T118" s="50">
        <f t="shared" si="55"/>
        <v>3</v>
      </c>
      <c r="U118" s="315">
        <f t="shared" ref="U118:U119" si="60">0.5*I118</f>
        <v>6</v>
      </c>
      <c r="V118" s="105">
        <v>1</v>
      </c>
      <c r="W118" s="185">
        <f t="shared" si="59"/>
        <v>9</v>
      </c>
      <c r="X118" s="7"/>
      <c r="Y118" s="7"/>
      <c r="Z118" s="7"/>
      <c r="AA118" s="7"/>
      <c r="AB118" s="36"/>
      <c r="AC118" s="174">
        <f t="shared" si="54"/>
        <v>16</v>
      </c>
    </row>
    <row r="119" spans="1:29" ht="15.75" thickBot="1" x14ac:dyDescent="0.3">
      <c r="A119" s="499"/>
      <c r="B119" s="434"/>
      <c r="C119" s="54"/>
      <c r="D119" s="121" t="s">
        <v>110</v>
      </c>
      <c r="E119" s="122" t="s">
        <v>44</v>
      </c>
      <c r="F119" s="54" t="s">
        <v>234</v>
      </c>
      <c r="G119" s="503"/>
      <c r="H119" s="22">
        <v>3</v>
      </c>
      <c r="I119" s="93">
        <v>12</v>
      </c>
      <c r="J119" s="88">
        <v>2</v>
      </c>
      <c r="K119" s="24"/>
      <c r="L119" s="24"/>
      <c r="M119" s="24">
        <v>18</v>
      </c>
      <c r="N119" s="24"/>
      <c r="O119" s="24"/>
      <c r="P119" s="25"/>
      <c r="Q119" s="26">
        <f t="shared" si="58"/>
        <v>32</v>
      </c>
      <c r="R119" s="148">
        <v>1</v>
      </c>
      <c r="S119" s="81"/>
      <c r="T119" s="22">
        <f t="shared" si="55"/>
        <v>3</v>
      </c>
      <c r="U119" s="313">
        <f t="shared" si="60"/>
        <v>6</v>
      </c>
      <c r="V119" s="88">
        <v>1</v>
      </c>
      <c r="W119" s="24"/>
      <c r="X119" s="24"/>
      <c r="Y119" s="24">
        <f>0.5*M119</f>
        <v>9</v>
      </c>
      <c r="Z119" s="24"/>
      <c r="AA119" s="24"/>
      <c r="AB119" s="25"/>
      <c r="AC119" s="174">
        <f t="shared" si="54"/>
        <v>16</v>
      </c>
    </row>
    <row r="120" spans="1:29" ht="15.75" thickBot="1" x14ac:dyDescent="0.3">
      <c r="A120" s="430" t="s">
        <v>40</v>
      </c>
      <c r="B120" s="431"/>
      <c r="C120" s="431"/>
      <c r="D120" s="431"/>
      <c r="E120" s="431"/>
      <c r="F120" s="432"/>
      <c r="G120" s="427" t="s">
        <v>40</v>
      </c>
      <c r="H120" s="16">
        <f t="shared" ref="H120:Q120" si="61">SUM(H121:H125)</f>
        <v>30</v>
      </c>
      <c r="I120" s="16">
        <f t="shared" si="61"/>
        <v>22</v>
      </c>
      <c r="J120" s="16">
        <f t="shared" si="61"/>
        <v>2</v>
      </c>
      <c r="K120" s="16">
        <f t="shared" si="61"/>
        <v>0</v>
      </c>
      <c r="L120" s="16">
        <f t="shared" si="61"/>
        <v>0</v>
      </c>
      <c r="M120" s="16">
        <f t="shared" si="61"/>
        <v>30</v>
      </c>
      <c r="N120" s="16">
        <f t="shared" si="61"/>
        <v>15</v>
      </c>
      <c r="O120" s="16">
        <f t="shared" si="61"/>
        <v>45</v>
      </c>
      <c r="P120" s="16">
        <f t="shared" si="61"/>
        <v>220</v>
      </c>
      <c r="Q120" s="16">
        <f t="shared" si="61"/>
        <v>334</v>
      </c>
      <c r="R120" s="243"/>
      <c r="S120" s="244"/>
      <c r="T120" s="16">
        <f t="shared" ref="T120:AC120" si="62">SUM(T121:T125)</f>
        <v>30</v>
      </c>
      <c r="U120" s="16">
        <f t="shared" si="62"/>
        <v>11</v>
      </c>
      <c r="V120" s="16">
        <f t="shared" si="62"/>
        <v>1</v>
      </c>
      <c r="W120" s="16">
        <f t="shared" si="62"/>
        <v>0</v>
      </c>
      <c r="X120" s="16">
        <f t="shared" si="62"/>
        <v>0</v>
      </c>
      <c r="Y120" s="16">
        <f t="shared" si="62"/>
        <v>15</v>
      </c>
      <c r="Z120" s="16">
        <f t="shared" si="62"/>
        <v>9</v>
      </c>
      <c r="AA120" s="16">
        <f t="shared" si="62"/>
        <v>24</v>
      </c>
      <c r="AB120" s="16">
        <f t="shared" si="62"/>
        <v>220</v>
      </c>
      <c r="AC120" s="156">
        <f t="shared" si="62"/>
        <v>280</v>
      </c>
    </row>
    <row r="121" spans="1:29" ht="100.5" thickBot="1" x14ac:dyDescent="0.3">
      <c r="A121" s="236" t="s">
        <v>329</v>
      </c>
      <c r="B121" s="402" t="s">
        <v>330</v>
      </c>
      <c r="C121" s="239" t="s">
        <v>175</v>
      </c>
      <c r="D121" s="76" t="s">
        <v>285</v>
      </c>
      <c r="E121" s="72" t="s">
        <v>46</v>
      </c>
      <c r="F121" s="57" t="s">
        <v>212</v>
      </c>
      <c r="G121" s="427"/>
      <c r="H121" s="8">
        <v>5</v>
      </c>
      <c r="I121" s="411">
        <v>22</v>
      </c>
      <c r="J121" s="43">
        <v>2</v>
      </c>
      <c r="K121" s="44"/>
      <c r="L121" s="44"/>
      <c r="M121" s="44">
        <v>30</v>
      </c>
      <c r="N121" s="44"/>
      <c r="O121" s="45"/>
      <c r="P121" s="46"/>
      <c r="Q121" s="16">
        <f t="shared" ref="Q121:Q122" si="63">SUM(I121:P121)</f>
        <v>54</v>
      </c>
      <c r="R121" s="159"/>
      <c r="S121" s="159">
        <v>1</v>
      </c>
      <c r="T121" s="8">
        <f>H121</f>
        <v>5</v>
      </c>
      <c r="U121" s="412">
        <f t="shared" ref="U121" si="64">0.5*I121</f>
        <v>11</v>
      </c>
      <c r="V121" s="405">
        <v>1</v>
      </c>
      <c r="W121" s="406"/>
      <c r="X121" s="406"/>
      <c r="Y121" s="406">
        <f t="shared" ref="Y121" si="65">0.5*M121</f>
        <v>15</v>
      </c>
      <c r="Z121" s="406"/>
      <c r="AA121" s="194"/>
      <c r="AB121" s="408"/>
      <c r="AC121" s="357">
        <f t="shared" ref="AC121:AC122" si="66">SUM(U121:AB121)</f>
        <v>27</v>
      </c>
    </row>
    <row r="122" spans="1:29" ht="72" thickBot="1" x14ac:dyDescent="0.3">
      <c r="A122" s="236" t="s">
        <v>331</v>
      </c>
      <c r="B122" s="320" t="s">
        <v>274</v>
      </c>
      <c r="C122" s="237"/>
      <c r="D122" s="71" t="s">
        <v>17</v>
      </c>
      <c r="E122" s="65" t="s">
        <v>45</v>
      </c>
      <c r="F122" s="400" t="s">
        <v>234</v>
      </c>
      <c r="G122" s="427"/>
      <c r="H122" s="401">
        <v>5</v>
      </c>
      <c r="I122" s="405"/>
      <c r="J122" s="405"/>
      <c r="K122" s="406"/>
      <c r="L122" s="406"/>
      <c r="M122" s="406"/>
      <c r="N122" s="406"/>
      <c r="O122" s="407">
        <v>30</v>
      </c>
      <c r="P122" s="408"/>
      <c r="Q122" s="403">
        <f t="shared" si="63"/>
        <v>30</v>
      </c>
      <c r="R122" s="410">
        <v>1</v>
      </c>
      <c r="S122" s="410">
        <v>1</v>
      </c>
      <c r="T122" s="401">
        <f t="shared" ref="T122" si="67">H122</f>
        <v>5</v>
      </c>
      <c r="U122" s="414"/>
      <c r="V122" s="43"/>
      <c r="W122" s="44"/>
      <c r="X122" s="44"/>
      <c r="Y122" s="44"/>
      <c r="Z122" s="44"/>
      <c r="AA122" s="387">
        <v>15</v>
      </c>
      <c r="AB122" s="46"/>
      <c r="AC122" s="156">
        <f t="shared" si="66"/>
        <v>15</v>
      </c>
    </row>
    <row r="123" spans="1:29" ht="57" x14ac:dyDescent="0.25">
      <c r="A123" s="512" t="s">
        <v>264</v>
      </c>
      <c r="B123" s="376" t="s">
        <v>275</v>
      </c>
      <c r="C123" s="235" t="s">
        <v>169</v>
      </c>
      <c r="D123" s="198" t="s">
        <v>181</v>
      </c>
      <c r="E123" s="100" t="s">
        <v>45</v>
      </c>
      <c r="F123" s="262" t="s">
        <v>234</v>
      </c>
      <c r="G123" s="427"/>
      <c r="H123" s="17">
        <v>4</v>
      </c>
      <c r="I123" s="160"/>
      <c r="J123" s="160"/>
      <c r="K123" s="161"/>
      <c r="L123" s="161"/>
      <c r="M123" s="161"/>
      <c r="N123" s="158">
        <v>15</v>
      </c>
      <c r="O123" s="158"/>
      <c r="P123" s="162"/>
      <c r="Q123" s="30">
        <f t="shared" ref="Q123:Q125" si="68">SUM(I123:P123)</f>
        <v>15</v>
      </c>
      <c r="R123" s="146">
        <v>1</v>
      </c>
      <c r="S123" s="146">
        <v>1</v>
      </c>
      <c r="T123" s="17">
        <f t="shared" ref="T123:T125" si="69">H123</f>
        <v>4</v>
      </c>
      <c r="U123" s="186"/>
      <c r="V123" s="186"/>
      <c r="W123" s="187"/>
      <c r="X123" s="187"/>
      <c r="Y123" s="187"/>
      <c r="Z123" s="193">
        <f t="shared" ref="Z123" si="70">0.6*N123</f>
        <v>9</v>
      </c>
      <c r="AA123" s="413"/>
      <c r="AB123" s="183"/>
      <c r="AC123" s="372">
        <f t="shared" ref="AC123:AC125" si="71">SUM(U123:AB123)</f>
        <v>9</v>
      </c>
    </row>
    <row r="124" spans="1:29" ht="42.75" x14ac:dyDescent="0.25">
      <c r="A124" s="513"/>
      <c r="B124" s="377" t="s">
        <v>231</v>
      </c>
      <c r="C124" s="235" t="s">
        <v>169</v>
      </c>
      <c r="D124" s="199" t="s">
        <v>332</v>
      </c>
      <c r="E124" s="72" t="s">
        <v>46</v>
      </c>
      <c r="F124" s="260" t="s">
        <v>234</v>
      </c>
      <c r="G124" s="427"/>
      <c r="H124" s="34">
        <v>6</v>
      </c>
      <c r="I124" s="163"/>
      <c r="J124" s="163"/>
      <c r="K124" s="164"/>
      <c r="L124" s="164"/>
      <c r="M124" s="164"/>
      <c r="N124" s="164"/>
      <c r="O124" s="165">
        <v>15</v>
      </c>
      <c r="P124" s="166"/>
      <c r="Q124" s="37">
        <f t="shared" si="68"/>
        <v>15</v>
      </c>
      <c r="R124" s="80">
        <v>1</v>
      </c>
      <c r="S124" s="80">
        <v>1</v>
      </c>
      <c r="T124" s="34">
        <f t="shared" si="69"/>
        <v>6</v>
      </c>
      <c r="U124" s="188"/>
      <c r="V124" s="188"/>
      <c r="W124" s="185"/>
      <c r="X124" s="189"/>
      <c r="Y124" s="189"/>
      <c r="Z124" s="190"/>
      <c r="AA124" s="185">
        <f t="shared" ref="AA124" si="72">0.6*O124</f>
        <v>9</v>
      </c>
      <c r="AB124" s="166"/>
      <c r="AC124" s="174">
        <f t="shared" si="71"/>
        <v>9</v>
      </c>
    </row>
    <row r="125" spans="1:29" ht="29.25" thickBot="1" x14ac:dyDescent="0.3">
      <c r="A125" s="514"/>
      <c r="B125" s="370" t="s">
        <v>230</v>
      </c>
      <c r="C125" s="235" t="s">
        <v>169</v>
      </c>
      <c r="D125" s="150" t="s">
        <v>14</v>
      </c>
      <c r="E125" s="106" t="s">
        <v>45</v>
      </c>
      <c r="F125" s="266" t="s">
        <v>234</v>
      </c>
      <c r="G125" s="428"/>
      <c r="H125" s="22">
        <v>10</v>
      </c>
      <c r="I125" s="167"/>
      <c r="J125" s="167"/>
      <c r="K125" s="168"/>
      <c r="L125" s="168"/>
      <c r="M125" s="168"/>
      <c r="N125" s="168"/>
      <c r="O125" s="169"/>
      <c r="P125" s="154">
        <v>220</v>
      </c>
      <c r="Q125" s="26">
        <f t="shared" si="68"/>
        <v>220</v>
      </c>
      <c r="R125" s="81">
        <v>1</v>
      </c>
      <c r="S125" s="81">
        <v>1</v>
      </c>
      <c r="T125" s="22">
        <f t="shared" si="69"/>
        <v>10</v>
      </c>
      <c r="U125" s="167"/>
      <c r="V125" s="167"/>
      <c r="W125" s="168"/>
      <c r="X125" s="168"/>
      <c r="Y125" s="168"/>
      <c r="Z125" s="168"/>
      <c r="AA125" s="169"/>
      <c r="AB125" s="154">
        <v>220</v>
      </c>
      <c r="AC125" s="176">
        <f t="shared" si="71"/>
        <v>220</v>
      </c>
    </row>
    <row r="126" spans="1:29" ht="15.75" thickBot="1" x14ac:dyDescent="0.3">
      <c r="G126" s="496"/>
      <c r="H126" s="501">
        <f t="shared" ref="H126:P126" si="73">SUM(H7,H17,H30,H57,H80,H109,H120)</f>
        <v>210</v>
      </c>
      <c r="I126" s="112">
        <f t="shared" si="73"/>
        <v>487</v>
      </c>
      <c r="J126" s="131">
        <f t="shared" si="73"/>
        <v>275</v>
      </c>
      <c r="K126" s="131">
        <f t="shared" si="73"/>
        <v>765</v>
      </c>
      <c r="L126" s="131">
        <f t="shared" si="73"/>
        <v>187</v>
      </c>
      <c r="M126" s="131">
        <f t="shared" si="73"/>
        <v>387</v>
      </c>
      <c r="N126" s="131">
        <f t="shared" si="73"/>
        <v>105</v>
      </c>
      <c r="O126" s="131">
        <f t="shared" si="73"/>
        <v>60</v>
      </c>
      <c r="P126" s="131">
        <f t="shared" si="73"/>
        <v>360</v>
      </c>
      <c r="Q126" s="501">
        <f>Q7+Q17+Q30+Q57+Q80+Q109+Q120</f>
        <v>2626</v>
      </c>
      <c r="R126" s="245"/>
      <c r="S126" s="246"/>
      <c r="T126" s="501">
        <f t="shared" ref="T126:AB126" si="74">SUM(T7,T17,T30,T57,T80,T109,T120)</f>
        <v>210</v>
      </c>
      <c r="U126" s="292">
        <f t="shared" si="74"/>
        <v>263.8</v>
      </c>
      <c r="V126" s="131">
        <f t="shared" si="74"/>
        <v>157</v>
      </c>
      <c r="W126" s="131">
        <f t="shared" si="74"/>
        <v>376</v>
      </c>
      <c r="X126" s="131">
        <f t="shared" si="74"/>
        <v>161</v>
      </c>
      <c r="Y126" s="131">
        <f t="shared" si="74"/>
        <v>207</v>
      </c>
      <c r="Z126" s="131">
        <f t="shared" si="74"/>
        <v>77</v>
      </c>
      <c r="AA126" s="131">
        <f t="shared" si="74"/>
        <v>33</v>
      </c>
      <c r="AB126" s="131">
        <f t="shared" si="74"/>
        <v>360</v>
      </c>
      <c r="AC126" s="486">
        <f>AC7+AC17+AC30+AC57+AC80+AC109+AC120</f>
        <v>1634.8</v>
      </c>
    </row>
    <row r="127" spans="1:29" ht="15.75" thickBot="1" x14ac:dyDescent="0.3">
      <c r="G127" s="497"/>
      <c r="H127" s="501"/>
      <c r="I127" s="68">
        <f>I126/Q126</f>
        <v>0.18545316070068546</v>
      </c>
      <c r="J127" s="68">
        <f>J126/Q126</f>
        <v>0.10472201066260473</v>
      </c>
      <c r="K127" s="68">
        <f>K126/Q126</f>
        <v>0.29131759329779133</v>
      </c>
      <c r="L127" s="68">
        <f>L126/Q126</f>
        <v>7.1210967250571217E-2</v>
      </c>
      <c r="M127" s="68">
        <f>M126/Q126</f>
        <v>0.14737242955064736</v>
      </c>
      <c r="N127" s="68">
        <f>N126/Q126</f>
        <v>3.9984767707539982E-2</v>
      </c>
      <c r="O127" s="68">
        <f>O126/Q126</f>
        <v>2.284843869002285E-2</v>
      </c>
      <c r="P127" s="68">
        <f>P126/Q126</f>
        <v>0.13709063214013709</v>
      </c>
      <c r="Q127" s="501"/>
      <c r="R127" s="247"/>
      <c r="S127" s="248"/>
      <c r="T127" s="501"/>
      <c r="U127" s="68">
        <f>U126/AC126</f>
        <v>0.16136530462441889</v>
      </c>
      <c r="V127" s="68">
        <f>V126/AC126</f>
        <v>9.6036212380719355E-2</v>
      </c>
      <c r="W127" s="68">
        <f>W126/AC126</f>
        <v>0.22999755321751897</v>
      </c>
      <c r="X127" s="68">
        <f>X126/AC126</f>
        <v>9.8482994861756795E-2</v>
      </c>
      <c r="Y127" s="68">
        <f>Y126/AC126</f>
        <v>0.12662099339368729</v>
      </c>
      <c r="Z127" s="68">
        <f>Z126/AC126</f>
        <v>4.7100562759970641E-2</v>
      </c>
      <c r="AA127" s="68">
        <f>AA126/AC126</f>
        <v>2.0185955468558846E-2</v>
      </c>
      <c r="AB127" s="68">
        <f>AB126/AC126</f>
        <v>0.22021042329336923</v>
      </c>
      <c r="AC127" s="486"/>
    </row>
    <row r="128" spans="1:29" x14ac:dyDescent="0.25">
      <c r="I128" s="429" t="s">
        <v>112</v>
      </c>
      <c r="J128" s="429"/>
      <c r="K128" s="429"/>
      <c r="L128" s="429"/>
      <c r="M128" s="429"/>
      <c r="N128" s="429"/>
      <c r="O128" s="429"/>
      <c r="P128" s="429"/>
      <c r="Q128" s="144">
        <f>Q126-I126-P126</f>
        <v>1779</v>
      </c>
      <c r="U128" s="429" t="s">
        <v>112</v>
      </c>
      <c r="V128" s="429"/>
      <c r="W128" s="429"/>
      <c r="X128" s="429"/>
      <c r="Y128" s="429"/>
      <c r="Z128" s="429"/>
      <c r="AA128" s="429"/>
      <c r="AB128" s="429"/>
      <c r="AC128" s="144">
        <f>AC126-U126-AB126</f>
        <v>1011</v>
      </c>
    </row>
    <row r="131" spans="1:2" x14ac:dyDescent="0.25">
      <c r="A131" s="424" t="s">
        <v>237</v>
      </c>
      <c r="B131" s="425"/>
    </row>
    <row r="132" spans="1:2" x14ac:dyDescent="0.25">
      <c r="A132" s="270"/>
      <c r="B132" s="271" t="s">
        <v>241</v>
      </c>
    </row>
    <row r="133" spans="1:2" x14ac:dyDescent="0.25">
      <c r="A133" s="272"/>
      <c r="B133" s="271" t="s">
        <v>242</v>
      </c>
    </row>
    <row r="134" spans="1:2" x14ac:dyDescent="0.25">
      <c r="A134" s="273" t="s">
        <v>46</v>
      </c>
      <c r="B134" s="271" t="s">
        <v>238</v>
      </c>
    </row>
    <row r="135" spans="1:2" x14ac:dyDescent="0.25">
      <c r="A135" s="274" t="s">
        <v>44</v>
      </c>
      <c r="B135" s="271" t="s">
        <v>239</v>
      </c>
    </row>
    <row r="136" spans="1:2" x14ac:dyDescent="0.25">
      <c r="A136" s="274" t="s">
        <v>45</v>
      </c>
      <c r="B136" s="271" t="s">
        <v>240</v>
      </c>
    </row>
  </sheetData>
  <mergeCells count="137">
    <mergeCell ref="A111:A112"/>
    <mergeCell ref="B111:B112"/>
    <mergeCell ref="A7:D7"/>
    <mergeCell ref="H65:H68"/>
    <mergeCell ref="A33:A35"/>
    <mergeCell ref="B33:B35"/>
    <mergeCell ref="A23:A24"/>
    <mergeCell ref="B23:B24"/>
    <mergeCell ref="A25:A29"/>
    <mergeCell ref="B25:B29"/>
    <mergeCell ref="A30:D30"/>
    <mergeCell ref="G30:G56"/>
    <mergeCell ref="A31:A32"/>
    <mergeCell ref="B31:B32"/>
    <mergeCell ref="A37:A38"/>
    <mergeCell ref="B37:B38"/>
    <mergeCell ref="A39:A56"/>
    <mergeCell ref="B39:B43"/>
    <mergeCell ref="A65:A79"/>
    <mergeCell ref="B69:B71"/>
    <mergeCell ref="B72:B76"/>
    <mergeCell ref="A1:F1"/>
    <mergeCell ref="A2:F2"/>
    <mergeCell ref="A4:F4"/>
    <mergeCell ref="H5:S5"/>
    <mergeCell ref="T5:AC5"/>
    <mergeCell ref="AC39:AC43"/>
    <mergeCell ref="H39:H43"/>
    <mergeCell ref="A80:F80"/>
    <mergeCell ref="A57:F57"/>
    <mergeCell ref="G57:G79"/>
    <mergeCell ref="A58:A61"/>
    <mergeCell ref="B58:B61"/>
    <mergeCell ref="A62:A64"/>
    <mergeCell ref="B62:B64"/>
    <mergeCell ref="Q39:Q43"/>
    <mergeCell ref="B77:B79"/>
    <mergeCell ref="B65:B68"/>
    <mergeCell ref="H69:H71"/>
    <mergeCell ref="H72:H76"/>
    <mergeCell ref="G7:G16"/>
    <mergeCell ref="A9:A11"/>
    <mergeCell ref="B9:B11"/>
    <mergeCell ref="A12:A16"/>
    <mergeCell ref="H1:AC1"/>
    <mergeCell ref="T94:T100"/>
    <mergeCell ref="H101:H102"/>
    <mergeCell ref="T101:T102"/>
    <mergeCell ref="H77:H79"/>
    <mergeCell ref="Q69:Q71"/>
    <mergeCell ref="H103:H105"/>
    <mergeCell ref="AC77:AC79"/>
    <mergeCell ref="B12:B16"/>
    <mergeCell ref="A17:D17"/>
    <mergeCell ref="G17:G29"/>
    <mergeCell ref="A18:A22"/>
    <mergeCell ref="B18:B22"/>
    <mergeCell ref="H91:H93"/>
    <mergeCell ref="T91:T93"/>
    <mergeCell ref="AC69:AC71"/>
    <mergeCell ref="Q72:Q76"/>
    <mergeCell ref="A81:A84"/>
    <mergeCell ref="T39:T43"/>
    <mergeCell ref="B85:B86"/>
    <mergeCell ref="B91:B93"/>
    <mergeCell ref="AC126:AC127"/>
    <mergeCell ref="I128:P128"/>
    <mergeCell ref="U128:AB128"/>
    <mergeCell ref="T126:T127"/>
    <mergeCell ref="AC65:AC68"/>
    <mergeCell ref="T65:T68"/>
    <mergeCell ref="T69:T71"/>
    <mergeCell ref="T72:T76"/>
    <mergeCell ref="T77:T79"/>
    <mergeCell ref="AC106:AC108"/>
    <mergeCell ref="Q65:Q68"/>
    <mergeCell ref="T106:T108"/>
    <mergeCell ref="Q85:Q86"/>
    <mergeCell ref="AC85:AC86"/>
    <mergeCell ref="Q87:Q90"/>
    <mergeCell ref="AC87:AC90"/>
    <mergeCell ref="Q91:Q93"/>
    <mergeCell ref="AC91:AC93"/>
    <mergeCell ref="Q94:Q100"/>
    <mergeCell ref="AC94:AC100"/>
    <mergeCell ref="Q101:Q102"/>
    <mergeCell ref="AC101:AC102"/>
    <mergeCell ref="T87:T90"/>
    <mergeCell ref="AC103:AC105"/>
    <mergeCell ref="G126:G127"/>
    <mergeCell ref="H126:H127"/>
    <mergeCell ref="Q126:Q127"/>
    <mergeCell ref="A115:A116"/>
    <mergeCell ref="B115:B116"/>
    <mergeCell ref="B94:B100"/>
    <mergeCell ref="B101:B102"/>
    <mergeCell ref="B103:B105"/>
    <mergeCell ref="G80:G108"/>
    <mergeCell ref="A85:A108"/>
    <mergeCell ref="A109:F109"/>
    <mergeCell ref="G109:G119"/>
    <mergeCell ref="A113:A114"/>
    <mergeCell ref="B87:B90"/>
    <mergeCell ref="B81:B84"/>
    <mergeCell ref="Q103:Q105"/>
    <mergeCell ref="Q106:Q108"/>
    <mergeCell ref="B106:B108"/>
    <mergeCell ref="H106:H108"/>
    <mergeCell ref="H87:H90"/>
    <mergeCell ref="H94:H100"/>
    <mergeCell ref="B113:B114"/>
    <mergeCell ref="A117:A119"/>
    <mergeCell ref="B117:B119"/>
    <mergeCell ref="A131:B131"/>
    <mergeCell ref="AC44:AC46"/>
    <mergeCell ref="H47:H50"/>
    <mergeCell ref="Q47:Q50"/>
    <mergeCell ref="T47:T50"/>
    <mergeCell ref="AC47:AC50"/>
    <mergeCell ref="H51:H56"/>
    <mergeCell ref="Q51:Q56"/>
    <mergeCell ref="T51:T56"/>
    <mergeCell ref="AC51:AC56"/>
    <mergeCell ref="T103:T105"/>
    <mergeCell ref="H85:H86"/>
    <mergeCell ref="T85:T86"/>
    <mergeCell ref="B44:B46"/>
    <mergeCell ref="B47:B50"/>
    <mergeCell ref="B51:B56"/>
    <mergeCell ref="H44:H46"/>
    <mergeCell ref="Q44:Q46"/>
    <mergeCell ref="T44:T46"/>
    <mergeCell ref="AC72:AC76"/>
    <mergeCell ref="Q77:Q79"/>
    <mergeCell ref="A120:F120"/>
    <mergeCell ref="G120:G125"/>
    <mergeCell ref="A123:A12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06"/>
  <sheetViews>
    <sheetView topLeftCell="A87" zoomScaleNormal="100" workbookViewId="0">
      <selection activeCell="N90" sqref="N90"/>
    </sheetView>
  </sheetViews>
  <sheetFormatPr defaultRowHeight="15" x14ac:dyDescent="0.25"/>
  <cols>
    <col min="1" max="1" width="14.42578125" customWidth="1"/>
    <col min="2" max="2" width="34.42578125" customWidth="1"/>
    <col min="3" max="3" width="19.28515625" customWidth="1"/>
    <col min="4" max="4" width="23.5703125" customWidth="1"/>
    <col min="5" max="5" width="13.7109375" customWidth="1"/>
    <col min="6" max="6" width="14.7109375" customWidth="1"/>
    <col min="7" max="7" width="5.28515625" customWidth="1"/>
    <col min="8" max="8" width="4.85546875" customWidth="1"/>
    <col min="9" max="9" width="8.7109375" customWidth="1"/>
    <col min="10" max="10" width="6.28515625" customWidth="1"/>
    <col min="11" max="11" width="6.140625" customWidth="1"/>
    <col min="12" max="12" width="5.28515625" customWidth="1"/>
    <col min="13" max="13" width="6.140625" customWidth="1"/>
    <col min="14" max="15" width="5.28515625" customWidth="1"/>
    <col min="16" max="16" width="6.140625" customWidth="1"/>
    <col min="17" max="17" width="6.5703125" customWidth="1"/>
    <col min="18" max="18" width="7" customWidth="1"/>
    <col min="19" max="19" width="4.140625" customWidth="1"/>
    <col min="20" max="20" width="4.85546875" customWidth="1"/>
    <col min="21" max="21" width="8.7109375" customWidth="1"/>
    <col min="22" max="23" width="6.140625" customWidth="1"/>
    <col min="24" max="24" width="5.28515625" customWidth="1"/>
    <col min="25" max="25" width="6.140625" customWidth="1"/>
    <col min="26" max="27" width="5.28515625" customWidth="1"/>
    <col min="28" max="28" width="6.140625" customWidth="1"/>
    <col min="29" max="29" width="6.5703125" customWidth="1"/>
  </cols>
  <sheetData>
    <row r="1" spans="1:31" ht="39.950000000000003" customHeight="1" x14ac:dyDescent="0.25">
      <c r="A1" s="456" t="s">
        <v>292</v>
      </c>
      <c r="B1" s="457"/>
      <c r="C1" s="457"/>
      <c r="D1" s="457"/>
      <c r="E1" s="423"/>
      <c r="F1" s="423"/>
      <c r="G1" s="130"/>
      <c r="H1" s="422" t="s">
        <v>328</v>
      </c>
      <c r="I1" s="423"/>
      <c r="J1" s="423"/>
      <c r="K1" s="423"/>
      <c r="L1" s="423"/>
      <c r="M1" s="423"/>
      <c r="N1" s="423"/>
      <c r="O1" s="423"/>
      <c r="P1" s="423"/>
      <c r="Q1" s="423"/>
      <c r="R1" s="423"/>
      <c r="S1" s="423"/>
      <c r="T1" s="423"/>
      <c r="U1" s="423"/>
      <c r="V1" s="423"/>
      <c r="W1" s="423"/>
      <c r="X1" s="423"/>
      <c r="Y1" s="423"/>
      <c r="Z1" s="423"/>
      <c r="AA1" s="423"/>
      <c r="AB1" s="423"/>
      <c r="AC1" s="423"/>
    </row>
    <row r="2" spans="1:31" ht="33" customHeight="1" x14ac:dyDescent="0.25">
      <c r="A2" s="458" t="s">
        <v>53</v>
      </c>
      <c r="B2" s="459"/>
      <c r="C2" s="459"/>
      <c r="D2" s="459"/>
      <c r="E2" s="423"/>
      <c r="F2" s="423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</row>
    <row r="3" spans="1:31" x14ac:dyDescent="0.25">
      <c r="A3" s="11"/>
      <c r="B3" s="70"/>
      <c r="C3" s="70"/>
      <c r="D3" s="70"/>
      <c r="E3" s="9"/>
      <c r="F3" s="133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</row>
    <row r="4" spans="1:31" ht="33" customHeight="1" thickBot="1" x14ac:dyDescent="0.3">
      <c r="A4" s="422" t="s">
        <v>26</v>
      </c>
      <c r="B4" s="422"/>
      <c r="C4" s="422"/>
      <c r="D4" s="422"/>
      <c r="E4" s="423"/>
      <c r="F4" s="423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</row>
    <row r="5" spans="1:31" ht="15.75" thickBot="1" x14ac:dyDescent="0.3">
      <c r="A5" s="130"/>
      <c r="B5" s="69"/>
      <c r="C5" s="69"/>
      <c r="D5" s="69"/>
      <c r="E5" s="128"/>
      <c r="F5" s="129"/>
      <c r="G5" s="12"/>
      <c r="H5" s="460" t="s">
        <v>28</v>
      </c>
      <c r="I5" s="461"/>
      <c r="J5" s="461"/>
      <c r="K5" s="461"/>
      <c r="L5" s="461"/>
      <c r="M5" s="461"/>
      <c r="N5" s="461"/>
      <c r="O5" s="461"/>
      <c r="P5" s="461"/>
      <c r="Q5" s="461"/>
      <c r="R5" s="461"/>
      <c r="S5" s="479"/>
      <c r="T5" s="460" t="s">
        <v>29</v>
      </c>
      <c r="U5" s="461"/>
      <c r="V5" s="461"/>
      <c r="W5" s="461"/>
      <c r="X5" s="461"/>
      <c r="Y5" s="461"/>
      <c r="Z5" s="461"/>
      <c r="AA5" s="461"/>
      <c r="AB5" s="461"/>
      <c r="AC5" s="461"/>
    </row>
    <row r="6" spans="1:31" ht="54.75" thickBot="1" x14ac:dyDescent="0.3">
      <c r="A6" s="1" t="s">
        <v>0</v>
      </c>
      <c r="B6" s="13" t="s">
        <v>19</v>
      </c>
      <c r="C6" s="14" t="s">
        <v>54</v>
      </c>
      <c r="D6" s="14" t="s">
        <v>1</v>
      </c>
      <c r="E6" s="2" t="s">
        <v>43</v>
      </c>
      <c r="F6" s="64" t="s">
        <v>233</v>
      </c>
      <c r="G6" s="15"/>
      <c r="H6" s="8" t="s">
        <v>30</v>
      </c>
      <c r="I6" s="8" t="s">
        <v>211</v>
      </c>
      <c r="J6" s="8" t="s">
        <v>31</v>
      </c>
      <c r="K6" s="8" t="s">
        <v>32</v>
      </c>
      <c r="L6" s="8" t="s">
        <v>33</v>
      </c>
      <c r="M6" s="8" t="s">
        <v>34</v>
      </c>
      <c r="N6" s="8" t="s">
        <v>35</v>
      </c>
      <c r="O6" s="8" t="s">
        <v>36</v>
      </c>
      <c r="P6" s="8" t="s">
        <v>37</v>
      </c>
      <c r="Q6" s="8" t="s">
        <v>38</v>
      </c>
      <c r="R6" s="8" t="s">
        <v>41</v>
      </c>
      <c r="S6" s="132" t="s">
        <v>42</v>
      </c>
      <c r="T6" s="8" t="s">
        <v>30</v>
      </c>
      <c r="U6" s="8" t="s">
        <v>111</v>
      </c>
      <c r="V6" s="8" t="s">
        <v>31</v>
      </c>
      <c r="W6" s="8" t="s">
        <v>32</v>
      </c>
      <c r="X6" s="8" t="s">
        <v>33</v>
      </c>
      <c r="Y6" s="8" t="s">
        <v>34</v>
      </c>
      <c r="Z6" s="8" t="s">
        <v>35</v>
      </c>
      <c r="AA6" s="8" t="s">
        <v>36</v>
      </c>
      <c r="AB6" s="8" t="s">
        <v>37</v>
      </c>
      <c r="AC6" s="8" t="s">
        <v>38</v>
      </c>
    </row>
    <row r="7" spans="1:31" ht="15.75" thickBot="1" x14ac:dyDescent="0.3">
      <c r="A7" s="462" t="s">
        <v>20</v>
      </c>
      <c r="B7" s="463"/>
      <c r="C7" s="464"/>
      <c r="D7" s="465"/>
      <c r="E7" s="66"/>
      <c r="F7" s="67"/>
      <c r="G7" s="441" t="s">
        <v>39</v>
      </c>
      <c r="H7" s="16">
        <f t="shared" ref="H7:Q7" si="0">SUM(H8:H16)</f>
        <v>30</v>
      </c>
      <c r="I7" s="16">
        <f t="shared" si="0"/>
        <v>70</v>
      </c>
      <c r="J7" s="16">
        <f t="shared" si="0"/>
        <v>5</v>
      </c>
      <c r="K7" s="16">
        <f t="shared" si="0"/>
        <v>190</v>
      </c>
      <c r="L7" s="16">
        <f t="shared" si="0"/>
        <v>45</v>
      </c>
      <c r="M7" s="16">
        <f t="shared" si="0"/>
        <v>80</v>
      </c>
      <c r="N7" s="16">
        <f t="shared" si="0"/>
        <v>20</v>
      </c>
      <c r="O7" s="16">
        <f t="shared" si="0"/>
        <v>0</v>
      </c>
      <c r="P7" s="16">
        <f t="shared" si="0"/>
        <v>0</v>
      </c>
      <c r="Q7" s="16">
        <f t="shared" si="0"/>
        <v>410</v>
      </c>
      <c r="R7" s="16"/>
      <c r="S7" s="42"/>
      <c r="T7" s="16">
        <f t="shared" ref="T7:AC7" si="1">SUM(T8:T16)</f>
        <v>30</v>
      </c>
      <c r="U7" s="16">
        <f t="shared" si="1"/>
        <v>42</v>
      </c>
      <c r="V7" s="16">
        <f t="shared" si="1"/>
        <v>5</v>
      </c>
      <c r="W7" s="16">
        <f t="shared" si="1"/>
        <v>96</v>
      </c>
      <c r="X7" s="16">
        <f t="shared" si="1"/>
        <v>45</v>
      </c>
      <c r="Y7" s="16">
        <f t="shared" si="1"/>
        <v>48</v>
      </c>
      <c r="Z7" s="16">
        <f t="shared" si="1"/>
        <v>20</v>
      </c>
      <c r="AA7" s="16">
        <f t="shared" si="1"/>
        <v>0</v>
      </c>
      <c r="AB7" s="16">
        <f t="shared" si="1"/>
        <v>0</v>
      </c>
      <c r="AC7" s="16">
        <f t="shared" si="1"/>
        <v>256</v>
      </c>
      <c r="AD7" s="157">
        <f>Q7-I7</f>
        <v>340</v>
      </c>
      <c r="AE7" s="157">
        <f>AC7-U7</f>
        <v>214</v>
      </c>
    </row>
    <row r="8" spans="1:31" ht="86.25" thickBot="1" x14ac:dyDescent="0.3">
      <c r="A8" s="347" t="s">
        <v>2</v>
      </c>
      <c r="B8" s="368" t="s">
        <v>252</v>
      </c>
      <c r="C8" s="319"/>
      <c r="D8" s="71" t="s">
        <v>244</v>
      </c>
      <c r="E8" s="65" t="s">
        <v>44</v>
      </c>
      <c r="F8" s="320" t="s">
        <v>232</v>
      </c>
      <c r="G8" s="446"/>
      <c r="H8" s="17">
        <v>1</v>
      </c>
      <c r="I8" s="18"/>
      <c r="J8" s="18"/>
      <c r="K8" s="19"/>
      <c r="L8" s="19"/>
      <c r="M8" s="19"/>
      <c r="N8" s="19">
        <v>20</v>
      </c>
      <c r="O8" s="19"/>
      <c r="P8" s="20"/>
      <c r="Q8" s="288">
        <f t="shared" ref="Q8:Q16" si="2">SUM(I8:P8)</f>
        <v>20</v>
      </c>
      <c r="R8" s="145"/>
      <c r="S8" s="146"/>
      <c r="T8" s="359">
        <f>H8</f>
        <v>1</v>
      </c>
      <c r="U8" s="18"/>
      <c r="V8" s="18"/>
      <c r="W8" s="19"/>
      <c r="X8" s="19"/>
      <c r="Y8" s="19"/>
      <c r="Z8" s="19">
        <v>20</v>
      </c>
      <c r="AA8" s="19"/>
      <c r="AB8" s="29"/>
      <c r="AC8" s="175">
        <f t="shared" ref="AC8:AC16" si="3">SUM(U8:AB8)</f>
        <v>20</v>
      </c>
    </row>
    <row r="9" spans="1:31" ht="33" customHeight="1" x14ac:dyDescent="0.25">
      <c r="A9" s="418" t="s">
        <v>3</v>
      </c>
      <c r="B9" s="418" t="s">
        <v>213</v>
      </c>
      <c r="C9" s="215"/>
      <c r="D9" s="77" t="s">
        <v>4</v>
      </c>
      <c r="E9" s="4" t="s">
        <v>44</v>
      </c>
      <c r="F9" s="6" t="s">
        <v>48</v>
      </c>
      <c r="G9" s="446"/>
      <c r="H9" s="17">
        <v>2</v>
      </c>
      <c r="I9" s="27"/>
      <c r="J9" s="89"/>
      <c r="K9" s="28"/>
      <c r="L9" s="28">
        <v>30</v>
      </c>
      <c r="M9" s="28"/>
      <c r="N9" s="28"/>
      <c r="O9" s="28"/>
      <c r="P9" s="29"/>
      <c r="Q9" s="30">
        <f t="shared" si="2"/>
        <v>30</v>
      </c>
      <c r="R9" s="145">
        <v>1</v>
      </c>
      <c r="S9" s="146"/>
      <c r="T9" s="17">
        <f t="shared" ref="T9:T16" si="4">H9</f>
        <v>2</v>
      </c>
      <c r="U9" s="27"/>
      <c r="V9" s="89"/>
      <c r="W9" s="28"/>
      <c r="X9" s="28">
        <v>30</v>
      </c>
      <c r="Y9" s="28"/>
      <c r="Z9" s="28"/>
      <c r="AA9" s="28"/>
      <c r="AB9" s="29"/>
      <c r="AC9" s="175">
        <f t="shared" si="3"/>
        <v>30</v>
      </c>
    </row>
    <row r="10" spans="1:31" ht="33" customHeight="1" x14ac:dyDescent="0.25">
      <c r="A10" s="421"/>
      <c r="B10" s="421"/>
      <c r="C10" s="216"/>
      <c r="D10" s="78" t="s">
        <v>5</v>
      </c>
      <c r="E10" s="60" t="s">
        <v>44</v>
      </c>
      <c r="F10" s="61" t="s">
        <v>232</v>
      </c>
      <c r="G10" s="446"/>
      <c r="H10" s="355">
        <v>0</v>
      </c>
      <c r="I10" s="32"/>
      <c r="J10" s="124"/>
      <c r="K10" s="33">
        <v>30</v>
      </c>
      <c r="L10" s="33"/>
      <c r="M10" s="33"/>
      <c r="N10" s="33"/>
      <c r="O10" s="33"/>
      <c r="P10" s="128"/>
      <c r="Q10" s="361">
        <f t="shared" si="2"/>
        <v>30</v>
      </c>
      <c r="R10" s="147"/>
      <c r="S10" s="80"/>
      <c r="T10" s="359">
        <f t="shared" si="4"/>
        <v>0</v>
      </c>
      <c r="U10" s="32"/>
      <c r="V10" s="124"/>
      <c r="W10" s="33"/>
      <c r="X10" s="33"/>
      <c r="Y10" s="33"/>
      <c r="Z10" s="33"/>
      <c r="AA10" s="33"/>
      <c r="AB10" s="36"/>
      <c r="AC10" s="174">
        <f t="shared" si="3"/>
        <v>0</v>
      </c>
    </row>
    <row r="11" spans="1:31" ht="33" customHeight="1" thickBot="1" x14ac:dyDescent="0.3">
      <c r="A11" s="419"/>
      <c r="B11" s="419"/>
      <c r="C11" s="217"/>
      <c r="D11" s="76" t="s">
        <v>49</v>
      </c>
      <c r="E11" s="4" t="s">
        <v>44</v>
      </c>
      <c r="F11" s="6" t="s">
        <v>232</v>
      </c>
      <c r="G11" s="446"/>
      <c r="H11" s="354">
        <v>2</v>
      </c>
      <c r="I11" s="294"/>
      <c r="J11" s="294"/>
      <c r="K11" s="48"/>
      <c r="L11" s="48">
        <v>15</v>
      </c>
      <c r="M11" s="48"/>
      <c r="N11" s="48"/>
      <c r="O11" s="48"/>
      <c r="P11" s="49"/>
      <c r="Q11" s="353">
        <f t="shared" si="2"/>
        <v>15</v>
      </c>
      <c r="R11" s="295"/>
      <c r="S11" s="296">
        <v>1</v>
      </c>
      <c r="T11" s="355">
        <f t="shared" si="4"/>
        <v>2</v>
      </c>
      <c r="U11" s="294"/>
      <c r="V11" s="294"/>
      <c r="W11" s="48"/>
      <c r="X11" s="48">
        <v>15</v>
      </c>
      <c r="Y11" s="48"/>
      <c r="Z11" s="48"/>
      <c r="AA11" s="48"/>
      <c r="AB11" s="49"/>
      <c r="AC11" s="357">
        <f t="shared" si="3"/>
        <v>15</v>
      </c>
    </row>
    <row r="12" spans="1:31" ht="42.75" customHeight="1" x14ac:dyDescent="0.25">
      <c r="A12" s="448" t="s">
        <v>214</v>
      </c>
      <c r="B12" s="451" t="s">
        <v>254</v>
      </c>
      <c r="C12" s="218"/>
      <c r="D12" s="85" t="s">
        <v>58</v>
      </c>
      <c r="E12" s="58" t="s">
        <v>44</v>
      </c>
      <c r="F12" s="347" t="s">
        <v>212</v>
      </c>
      <c r="G12" s="446"/>
      <c r="H12" s="17">
        <v>5</v>
      </c>
      <c r="I12" s="94">
        <v>14</v>
      </c>
      <c r="J12" s="158">
        <v>1</v>
      </c>
      <c r="K12" s="28">
        <v>45</v>
      </c>
      <c r="L12" s="28"/>
      <c r="M12" s="28"/>
      <c r="N12" s="28"/>
      <c r="O12" s="28"/>
      <c r="P12" s="29"/>
      <c r="Q12" s="30">
        <f t="shared" si="2"/>
        <v>60</v>
      </c>
      <c r="R12" s="322"/>
      <c r="S12" s="325">
        <v>1</v>
      </c>
      <c r="T12" s="17">
        <f t="shared" si="4"/>
        <v>5</v>
      </c>
      <c r="U12" s="316">
        <f t="shared" ref="U12:U16" si="5">I12*0.6</f>
        <v>8.4</v>
      </c>
      <c r="V12" s="158">
        <v>1</v>
      </c>
      <c r="W12" s="28">
        <f>K12*0.6</f>
        <v>27</v>
      </c>
      <c r="X12" s="28"/>
      <c r="Y12" s="28"/>
      <c r="Z12" s="28"/>
      <c r="AA12" s="28"/>
      <c r="AB12" s="29"/>
      <c r="AC12" s="175">
        <f t="shared" si="3"/>
        <v>36.4</v>
      </c>
    </row>
    <row r="13" spans="1:31" ht="42.75" x14ac:dyDescent="0.25">
      <c r="A13" s="449"/>
      <c r="B13" s="436"/>
      <c r="C13" s="216"/>
      <c r="D13" s="78" t="s">
        <v>55</v>
      </c>
      <c r="E13" s="72" t="s">
        <v>46</v>
      </c>
      <c r="F13" s="348" t="s">
        <v>212</v>
      </c>
      <c r="G13" s="446"/>
      <c r="H13" s="360">
        <v>5</v>
      </c>
      <c r="I13" s="95">
        <v>14</v>
      </c>
      <c r="J13" s="165">
        <v>1</v>
      </c>
      <c r="K13" s="7">
        <v>45</v>
      </c>
      <c r="L13" s="7"/>
      <c r="M13" s="7"/>
      <c r="N13" s="7"/>
      <c r="O13" s="7"/>
      <c r="P13" s="36"/>
      <c r="Q13" s="361">
        <f t="shared" si="2"/>
        <v>60</v>
      </c>
      <c r="R13" s="323"/>
      <c r="S13" s="326">
        <v>1</v>
      </c>
      <c r="T13" s="360">
        <f t="shared" si="4"/>
        <v>5</v>
      </c>
      <c r="U13" s="312">
        <f t="shared" si="5"/>
        <v>8.4</v>
      </c>
      <c r="V13" s="165">
        <v>1</v>
      </c>
      <c r="W13" s="7">
        <f t="shared" ref="W13:W15" si="6">K13*0.6</f>
        <v>27</v>
      </c>
      <c r="X13" s="7"/>
      <c r="Y13" s="7"/>
      <c r="Z13" s="7"/>
      <c r="AA13" s="7"/>
      <c r="AB13" s="36"/>
      <c r="AC13" s="174">
        <f t="shared" si="3"/>
        <v>36.4</v>
      </c>
    </row>
    <row r="14" spans="1:31" ht="57" x14ac:dyDescent="0.25">
      <c r="A14" s="449"/>
      <c r="B14" s="436"/>
      <c r="C14" s="216"/>
      <c r="D14" s="86" t="s">
        <v>56</v>
      </c>
      <c r="E14" s="60" t="s">
        <v>44</v>
      </c>
      <c r="F14" s="348" t="s">
        <v>212</v>
      </c>
      <c r="G14" s="446"/>
      <c r="H14" s="360">
        <v>5</v>
      </c>
      <c r="I14" s="95">
        <v>14</v>
      </c>
      <c r="J14" s="165">
        <v>1</v>
      </c>
      <c r="K14" s="7">
        <v>40</v>
      </c>
      <c r="L14" s="7"/>
      <c r="M14" s="7"/>
      <c r="N14" s="7"/>
      <c r="O14" s="7"/>
      <c r="P14" s="36"/>
      <c r="Q14" s="361">
        <f t="shared" si="2"/>
        <v>55</v>
      </c>
      <c r="R14" s="323"/>
      <c r="S14" s="326">
        <v>1</v>
      </c>
      <c r="T14" s="360">
        <f t="shared" si="4"/>
        <v>5</v>
      </c>
      <c r="U14" s="312">
        <f t="shared" si="5"/>
        <v>8.4</v>
      </c>
      <c r="V14" s="165">
        <v>1</v>
      </c>
      <c r="W14" s="7">
        <f t="shared" si="6"/>
        <v>24</v>
      </c>
      <c r="X14" s="7"/>
      <c r="Y14" s="7"/>
      <c r="Z14" s="7"/>
      <c r="AA14" s="7"/>
      <c r="AB14" s="36"/>
      <c r="AC14" s="174">
        <f t="shared" si="3"/>
        <v>33.4</v>
      </c>
    </row>
    <row r="15" spans="1:31" ht="42.75" x14ac:dyDescent="0.25">
      <c r="A15" s="449"/>
      <c r="B15" s="436"/>
      <c r="C15" s="216"/>
      <c r="D15" s="78" t="s">
        <v>107</v>
      </c>
      <c r="E15" s="60" t="s">
        <v>44</v>
      </c>
      <c r="F15" s="348" t="s">
        <v>212</v>
      </c>
      <c r="G15" s="446"/>
      <c r="H15" s="360">
        <v>5</v>
      </c>
      <c r="I15" s="95">
        <v>14</v>
      </c>
      <c r="J15" s="165">
        <v>1</v>
      </c>
      <c r="K15" s="7">
        <v>30</v>
      </c>
      <c r="L15" s="7"/>
      <c r="M15" s="7">
        <v>20</v>
      </c>
      <c r="N15" s="7"/>
      <c r="O15" s="7"/>
      <c r="P15" s="36"/>
      <c r="Q15" s="361">
        <f t="shared" si="2"/>
        <v>65</v>
      </c>
      <c r="R15" s="323"/>
      <c r="S15" s="326">
        <v>1</v>
      </c>
      <c r="T15" s="360">
        <f t="shared" si="4"/>
        <v>5</v>
      </c>
      <c r="U15" s="312">
        <f t="shared" si="5"/>
        <v>8.4</v>
      </c>
      <c r="V15" s="165">
        <v>1</v>
      </c>
      <c r="W15" s="7">
        <f t="shared" si="6"/>
        <v>18</v>
      </c>
      <c r="X15" s="7"/>
      <c r="Y15" s="7">
        <f>M15*0.6</f>
        <v>12</v>
      </c>
      <c r="Z15" s="7"/>
      <c r="AA15" s="7"/>
      <c r="AB15" s="36"/>
      <c r="AC15" s="174">
        <f t="shared" si="3"/>
        <v>39.4</v>
      </c>
    </row>
    <row r="16" spans="1:31" ht="29.25" thickBot="1" x14ac:dyDescent="0.3">
      <c r="A16" s="450"/>
      <c r="B16" s="452"/>
      <c r="C16" s="219" t="s">
        <v>175</v>
      </c>
      <c r="D16" s="87" t="s">
        <v>102</v>
      </c>
      <c r="E16" s="72" t="s">
        <v>46</v>
      </c>
      <c r="F16" s="349" t="s">
        <v>212</v>
      </c>
      <c r="G16" s="447"/>
      <c r="H16" s="22">
        <v>5</v>
      </c>
      <c r="I16" s="93">
        <v>14</v>
      </c>
      <c r="J16" s="169">
        <v>1</v>
      </c>
      <c r="K16" s="24"/>
      <c r="L16" s="24"/>
      <c r="M16" s="24">
        <v>60</v>
      </c>
      <c r="N16" s="24"/>
      <c r="O16" s="24"/>
      <c r="P16" s="25"/>
      <c r="Q16" s="26">
        <f t="shared" si="2"/>
        <v>75</v>
      </c>
      <c r="R16" s="324"/>
      <c r="S16" s="327">
        <v>1</v>
      </c>
      <c r="T16" s="22">
        <f t="shared" si="4"/>
        <v>5</v>
      </c>
      <c r="U16" s="317">
        <f t="shared" si="5"/>
        <v>8.4</v>
      </c>
      <c r="V16" s="169">
        <v>1</v>
      </c>
      <c r="W16" s="24"/>
      <c r="X16" s="24"/>
      <c r="Y16" s="24">
        <f>M16*0.6</f>
        <v>36</v>
      </c>
      <c r="Z16" s="24"/>
      <c r="AA16" s="24"/>
      <c r="AB16" s="25"/>
      <c r="AC16" s="176">
        <f t="shared" si="3"/>
        <v>45.4</v>
      </c>
    </row>
    <row r="17" spans="1:31" ht="15.75" thickBot="1" x14ac:dyDescent="0.3">
      <c r="A17" s="462" t="s">
        <v>21</v>
      </c>
      <c r="B17" s="463"/>
      <c r="C17" s="464"/>
      <c r="D17" s="465"/>
      <c r="E17" s="3"/>
      <c r="F17" s="5"/>
      <c r="G17" s="480" t="s">
        <v>21</v>
      </c>
      <c r="H17" s="16">
        <f t="shared" ref="H17:P17" si="7">SUM(H18:H29)</f>
        <v>30</v>
      </c>
      <c r="I17" s="39">
        <f t="shared" si="7"/>
        <v>133</v>
      </c>
      <c r="J17" s="39">
        <f t="shared" si="7"/>
        <v>31</v>
      </c>
      <c r="K17" s="40">
        <f t="shared" si="7"/>
        <v>215</v>
      </c>
      <c r="L17" s="40">
        <f t="shared" si="7"/>
        <v>30</v>
      </c>
      <c r="M17" s="40">
        <f t="shared" si="7"/>
        <v>55</v>
      </c>
      <c r="N17" s="40">
        <f t="shared" si="7"/>
        <v>0</v>
      </c>
      <c r="O17" s="40">
        <f t="shared" si="7"/>
        <v>0</v>
      </c>
      <c r="P17" s="41">
        <f t="shared" si="7"/>
        <v>0</v>
      </c>
      <c r="Q17" s="16">
        <f>SUM(Q18:Q29)</f>
        <v>464</v>
      </c>
      <c r="R17" s="243"/>
      <c r="S17" s="244"/>
      <c r="T17" s="16">
        <f t="shared" ref="T17:AC17" si="8">SUM(T18:T29)</f>
        <v>30</v>
      </c>
      <c r="U17" s="16">
        <f t="shared" si="8"/>
        <v>79.8</v>
      </c>
      <c r="V17" s="16">
        <f t="shared" si="8"/>
        <v>24</v>
      </c>
      <c r="W17" s="16">
        <f t="shared" si="8"/>
        <v>109</v>
      </c>
      <c r="X17" s="16">
        <f t="shared" si="8"/>
        <v>30</v>
      </c>
      <c r="Y17" s="16">
        <f t="shared" si="8"/>
        <v>33</v>
      </c>
      <c r="Z17" s="16">
        <f t="shared" si="8"/>
        <v>0</v>
      </c>
      <c r="AA17" s="16">
        <f t="shared" si="8"/>
        <v>0</v>
      </c>
      <c r="AB17" s="16">
        <f t="shared" si="8"/>
        <v>0</v>
      </c>
      <c r="AC17" s="16">
        <f t="shared" si="8"/>
        <v>275.8</v>
      </c>
      <c r="AD17" s="177">
        <f>Q17-I17</f>
        <v>331</v>
      </c>
      <c r="AE17" s="157">
        <f>AC17-U17</f>
        <v>196</v>
      </c>
    </row>
    <row r="18" spans="1:31" ht="38.1" customHeight="1" x14ac:dyDescent="0.25">
      <c r="A18" s="418" t="s">
        <v>6</v>
      </c>
      <c r="B18" s="418" t="s">
        <v>253</v>
      </c>
      <c r="C18" s="218"/>
      <c r="D18" s="79" t="s">
        <v>7</v>
      </c>
      <c r="E18" s="62" t="s">
        <v>44</v>
      </c>
      <c r="F18" s="63" t="s">
        <v>48</v>
      </c>
      <c r="G18" s="481"/>
      <c r="H18" s="17">
        <v>2</v>
      </c>
      <c r="I18" s="27"/>
      <c r="J18" s="27"/>
      <c r="K18" s="28"/>
      <c r="L18" s="28">
        <v>30</v>
      </c>
      <c r="M18" s="28"/>
      <c r="N18" s="28"/>
      <c r="O18" s="28"/>
      <c r="P18" s="29"/>
      <c r="Q18" s="30">
        <f t="shared" ref="Q18:Q29" si="9">SUM(I18:P18)</f>
        <v>30</v>
      </c>
      <c r="R18" s="145">
        <v>1</v>
      </c>
      <c r="S18" s="146"/>
      <c r="T18" s="359">
        <f t="shared" ref="T18:T29" si="10">H18</f>
        <v>2</v>
      </c>
      <c r="U18" s="27"/>
      <c r="V18" s="27"/>
      <c r="W18" s="28"/>
      <c r="X18" s="28">
        <v>30</v>
      </c>
      <c r="Y18" s="28"/>
      <c r="Z18" s="28"/>
      <c r="AA18" s="28"/>
      <c r="AB18" s="29"/>
      <c r="AC18" s="358">
        <f t="shared" ref="AC18:AC22" si="11">SUM(U18:AB18)</f>
        <v>30</v>
      </c>
    </row>
    <row r="19" spans="1:31" ht="38.1" customHeight="1" x14ac:dyDescent="0.25">
      <c r="A19" s="421"/>
      <c r="B19" s="421"/>
      <c r="C19" s="216"/>
      <c r="D19" s="78" t="s">
        <v>8</v>
      </c>
      <c r="E19" s="60" t="s">
        <v>44</v>
      </c>
      <c r="F19" s="61" t="s">
        <v>232</v>
      </c>
      <c r="G19" s="481"/>
      <c r="H19" s="360">
        <v>1</v>
      </c>
      <c r="I19" s="105"/>
      <c r="J19" s="105">
        <v>9</v>
      </c>
      <c r="K19" s="7"/>
      <c r="L19" s="7"/>
      <c r="M19" s="7"/>
      <c r="N19" s="7"/>
      <c r="O19" s="7"/>
      <c r="P19" s="36"/>
      <c r="Q19" s="361">
        <f t="shared" si="9"/>
        <v>9</v>
      </c>
      <c r="R19" s="147"/>
      <c r="S19" s="80"/>
      <c r="T19" s="359">
        <f t="shared" si="10"/>
        <v>1</v>
      </c>
      <c r="U19" s="105"/>
      <c r="V19" s="105">
        <v>9</v>
      </c>
      <c r="W19" s="7"/>
      <c r="X19" s="7"/>
      <c r="Y19" s="7"/>
      <c r="Z19" s="7"/>
      <c r="AA19" s="7"/>
      <c r="AB19" s="36"/>
      <c r="AC19" s="358">
        <f t="shared" si="11"/>
        <v>9</v>
      </c>
    </row>
    <row r="20" spans="1:31" ht="38.1" customHeight="1" x14ac:dyDescent="0.25">
      <c r="A20" s="483"/>
      <c r="B20" s="483"/>
      <c r="C20" s="293"/>
      <c r="D20" s="202" t="s">
        <v>245</v>
      </c>
      <c r="E20" s="72" t="s">
        <v>46</v>
      </c>
      <c r="F20" s="61" t="s">
        <v>232</v>
      </c>
      <c r="G20" s="481"/>
      <c r="H20" s="354">
        <v>1</v>
      </c>
      <c r="I20" s="294"/>
      <c r="J20" s="294">
        <v>15</v>
      </c>
      <c r="K20" s="48"/>
      <c r="L20" s="48"/>
      <c r="M20" s="48"/>
      <c r="N20" s="48"/>
      <c r="O20" s="48"/>
      <c r="P20" s="49"/>
      <c r="Q20" s="361">
        <f t="shared" si="9"/>
        <v>15</v>
      </c>
      <c r="R20" s="295"/>
      <c r="S20" s="296"/>
      <c r="T20" s="359">
        <f t="shared" si="10"/>
        <v>1</v>
      </c>
      <c r="U20" s="294"/>
      <c r="V20" s="294">
        <v>8</v>
      </c>
      <c r="W20" s="48"/>
      <c r="X20" s="48"/>
      <c r="Y20" s="48"/>
      <c r="Z20" s="48"/>
      <c r="AA20" s="48"/>
      <c r="AB20" s="49"/>
      <c r="AC20" s="358">
        <f t="shared" si="11"/>
        <v>8</v>
      </c>
    </row>
    <row r="21" spans="1:31" ht="38.1" customHeight="1" x14ac:dyDescent="0.25">
      <c r="A21" s="483"/>
      <c r="B21" s="483"/>
      <c r="C21" s="293"/>
      <c r="D21" s="202" t="s">
        <v>246</v>
      </c>
      <c r="E21" s="55" t="s">
        <v>44</v>
      </c>
      <c r="F21" s="61" t="s">
        <v>232</v>
      </c>
      <c r="G21" s="481"/>
      <c r="H21" s="354">
        <v>1</v>
      </c>
      <c r="I21" s="294"/>
      <c r="J21" s="294"/>
      <c r="K21" s="48">
        <v>30</v>
      </c>
      <c r="L21" s="48"/>
      <c r="M21" s="48"/>
      <c r="N21" s="48"/>
      <c r="O21" s="48"/>
      <c r="P21" s="49"/>
      <c r="Q21" s="361">
        <f t="shared" si="9"/>
        <v>30</v>
      </c>
      <c r="R21" s="295"/>
      <c r="S21" s="296"/>
      <c r="T21" s="359">
        <f t="shared" si="10"/>
        <v>1</v>
      </c>
      <c r="U21" s="294"/>
      <c r="V21" s="294"/>
      <c r="W21" s="48">
        <v>16</v>
      </c>
      <c r="X21" s="48"/>
      <c r="Y21" s="48"/>
      <c r="Z21" s="48"/>
      <c r="AA21" s="48"/>
      <c r="AB21" s="49"/>
      <c r="AC21" s="358">
        <f t="shared" si="11"/>
        <v>16</v>
      </c>
    </row>
    <row r="22" spans="1:31" ht="38.1" customHeight="1" thickBot="1" x14ac:dyDescent="0.3">
      <c r="A22" s="419"/>
      <c r="B22" s="419"/>
      <c r="C22" s="217"/>
      <c r="D22" s="76" t="s">
        <v>5</v>
      </c>
      <c r="E22" s="55" t="s">
        <v>44</v>
      </c>
      <c r="F22" s="6" t="s">
        <v>232</v>
      </c>
      <c r="G22" s="481"/>
      <c r="H22" s="22">
        <v>0</v>
      </c>
      <c r="I22" s="23"/>
      <c r="J22" s="23"/>
      <c r="K22" s="24">
        <v>30</v>
      </c>
      <c r="L22" s="24"/>
      <c r="M22" s="24"/>
      <c r="N22" s="24"/>
      <c r="O22" s="24"/>
      <c r="P22" s="25"/>
      <c r="Q22" s="26">
        <f t="shared" si="9"/>
        <v>30</v>
      </c>
      <c r="R22" s="148"/>
      <c r="S22" s="81"/>
      <c r="T22" s="359">
        <f t="shared" si="10"/>
        <v>0</v>
      </c>
      <c r="U22" s="23"/>
      <c r="V22" s="23"/>
      <c r="W22" s="24"/>
      <c r="X22" s="24"/>
      <c r="Y22" s="24"/>
      <c r="Z22" s="24"/>
      <c r="AA22" s="24"/>
      <c r="AB22" s="25"/>
      <c r="AC22" s="358">
        <f t="shared" si="11"/>
        <v>0</v>
      </c>
    </row>
    <row r="23" spans="1:31" ht="44.1" customHeight="1" x14ac:dyDescent="0.25">
      <c r="A23" s="439" t="s">
        <v>215</v>
      </c>
      <c r="B23" s="439" t="s">
        <v>255</v>
      </c>
      <c r="C23" s="218"/>
      <c r="D23" s="85" t="s">
        <v>59</v>
      </c>
      <c r="E23" s="75" t="s">
        <v>46</v>
      </c>
      <c r="F23" s="347" t="s">
        <v>212</v>
      </c>
      <c r="G23" s="481"/>
      <c r="H23" s="17">
        <v>4</v>
      </c>
      <c r="I23" s="142">
        <v>19</v>
      </c>
      <c r="J23" s="158">
        <v>1</v>
      </c>
      <c r="K23" s="28">
        <v>20</v>
      </c>
      <c r="L23" s="28"/>
      <c r="M23" s="28">
        <v>30</v>
      </c>
      <c r="N23" s="28"/>
      <c r="O23" s="28"/>
      <c r="P23" s="97"/>
      <c r="Q23" s="30">
        <f t="shared" si="9"/>
        <v>70</v>
      </c>
      <c r="R23" s="145"/>
      <c r="S23" s="146">
        <v>1</v>
      </c>
      <c r="T23" s="359">
        <f t="shared" si="10"/>
        <v>4</v>
      </c>
      <c r="U23" s="311">
        <f t="shared" ref="U23:U29" si="12">0.6*I23</f>
        <v>11.4</v>
      </c>
      <c r="V23" s="158">
        <v>1</v>
      </c>
      <c r="W23" s="28">
        <f t="shared" ref="W23:W29" si="13">0.6*K23</f>
        <v>12</v>
      </c>
      <c r="X23" s="28"/>
      <c r="Y23" s="28">
        <f t="shared" ref="Y23:Y26" si="14">0.6*M23</f>
        <v>18</v>
      </c>
      <c r="Z23" s="28"/>
      <c r="AA23" s="28"/>
      <c r="AB23" s="97"/>
      <c r="AC23" s="175">
        <f t="shared" ref="AC23:AC29" si="15">SUM(U23:AB23)</f>
        <v>42.4</v>
      </c>
    </row>
    <row r="24" spans="1:31" ht="44.1" customHeight="1" thickBot="1" x14ac:dyDescent="0.3">
      <c r="A24" s="452"/>
      <c r="B24" s="452"/>
      <c r="C24" s="88" t="s">
        <v>203</v>
      </c>
      <c r="D24" s="87" t="s">
        <v>9</v>
      </c>
      <c r="E24" s="73" t="s">
        <v>46</v>
      </c>
      <c r="F24" s="349" t="s">
        <v>212</v>
      </c>
      <c r="G24" s="481"/>
      <c r="H24" s="360">
        <v>4</v>
      </c>
      <c r="I24" s="143">
        <v>19</v>
      </c>
      <c r="J24" s="169">
        <v>1</v>
      </c>
      <c r="K24" s="24">
        <v>30</v>
      </c>
      <c r="L24" s="24"/>
      <c r="M24" s="24">
        <v>20</v>
      </c>
      <c r="N24" s="24"/>
      <c r="O24" s="24"/>
      <c r="P24" s="328"/>
      <c r="Q24" s="26">
        <f t="shared" si="9"/>
        <v>70</v>
      </c>
      <c r="R24" s="148"/>
      <c r="S24" s="81">
        <v>1</v>
      </c>
      <c r="T24" s="22">
        <f t="shared" si="10"/>
        <v>4</v>
      </c>
      <c r="U24" s="313">
        <f t="shared" si="12"/>
        <v>11.4</v>
      </c>
      <c r="V24" s="169">
        <v>1</v>
      </c>
      <c r="W24" s="24">
        <f t="shared" si="13"/>
        <v>18</v>
      </c>
      <c r="X24" s="24"/>
      <c r="Y24" s="24">
        <f t="shared" si="14"/>
        <v>12</v>
      </c>
      <c r="Z24" s="24"/>
      <c r="AA24" s="24"/>
      <c r="AB24" s="328"/>
      <c r="AC24" s="176">
        <f t="shared" si="15"/>
        <v>42.4</v>
      </c>
    </row>
    <row r="25" spans="1:31" ht="30" customHeight="1" x14ac:dyDescent="0.25">
      <c r="A25" s="435" t="s">
        <v>224</v>
      </c>
      <c r="B25" s="435" t="s">
        <v>216</v>
      </c>
      <c r="C25" s="336" t="s">
        <v>173</v>
      </c>
      <c r="D25" s="329" t="s">
        <v>206</v>
      </c>
      <c r="E25" s="330" t="s">
        <v>44</v>
      </c>
      <c r="F25" s="331" t="s">
        <v>212</v>
      </c>
      <c r="G25" s="481"/>
      <c r="H25" s="360">
        <v>2</v>
      </c>
      <c r="I25" s="332">
        <v>9</v>
      </c>
      <c r="J25" s="333">
        <v>1</v>
      </c>
      <c r="K25" s="19">
        <v>15</v>
      </c>
      <c r="L25" s="19"/>
      <c r="M25" s="19"/>
      <c r="N25" s="19"/>
      <c r="O25" s="19"/>
      <c r="P25" s="334"/>
      <c r="Q25" s="288">
        <f t="shared" si="9"/>
        <v>25</v>
      </c>
      <c r="R25" s="149"/>
      <c r="S25" s="172"/>
      <c r="T25" s="359">
        <f t="shared" si="10"/>
        <v>2</v>
      </c>
      <c r="U25" s="335">
        <f t="shared" si="12"/>
        <v>5.3999999999999995</v>
      </c>
      <c r="V25" s="333">
        <v>1</v>
      </c>
      <c r="W25" s="19">
        <f t="shared" si="13"/>
        <v>9</v>
      </c>
      <c r="X25" s="19"/>
      <c r="Y25" s="19"/>
      <c r="Z25" s="19"/>
      <c r="AA25" s="19"/>
      <c r="AB25" s="334"/>
      <c r="AC25" s="358">
        <f t="shared" si="15"/>
        <v>15.399999999999999</v>
      </c>
    </row>
    <row r="26" spans="1:31" ht="42.75" x14ac:dyDescent="0.25">
      <c r="A26" s="436"/>
      <c r="B26" s="436"/>
      <c r="C26" s="337" t="s">
        <v>173</v>
      </c>
      <c r="D26" s="78" t="s">
        <v>205</v>
      </c>
      <c r="E26" s="72" t="s">
        <v>46</v>
      </c>
      <c r="F26" s="348" t="s">
        <v>212</v>
      </c>
      <c r="G26" s="481"/>
      <c r="H26" s="360">
        <v>4</v>
      </c>
      <c r="I26" s="170">
        <v>14</v>
      </c>
      <c r="J26" s="165">
        <v>1</v>
      </c>
      <c r="K26" s="7">
        <v>10</v>
      </c>
      <c r="L26" s="7"/>
      <c r="M26" s="7">
        <v>5</v>
      </c>
      <c r="N26" s="7"/>
      <c r="O26" s="7"/>
      <c r="P26" s="98"/>
      <c r="Q26" s="361">
        <f t="shared" si="9"/>
        <v>30</v>
      </c>
      <c r="R26" s="147"/>
      <c r="S26" s="80">
        <v>1</v>
      </c>
      <c r="T26" s="360">
        <f t="shared" si="10"/>
        <v>4</v>
      </c>
      <c r="U26" s="315">
        <f t="shared" si="12"/>
        <v>8.4</v>
      </c>
      <c r="V26" s="165">
        <v>1</v>
      </c>
      <c r="W26" s="7">
        <f t="shared" si="13"/>
        <v>6</v>
      </c>
      <c r="X26" s="7"/>
      <c r="Y26" s="7">
        <f t="shared" si="14"/>
        <v>3</v>
      </c>
      <c r="Z26" s="7"/>
      <c r="AA26" s="7"/>
      <c r="AB26" s="98"/>
      <c r="AC26" s="358">
        <f t="shared" si="15"/>
        <v>18.399999999999999</v>
      </c>
    </row>
    <row r="27" spans="1:31" ht="42.75" x14ac:dyDescent="0.25">
      <c r="A27" s="436"/>
      <c r="B27" s="436"/>
      <c r="C27" s="216"/>
      <c r="D27" s="78" t="s">
        <v>104</v>
      </c>
      <c r="E27" s="72" t="s">
        <v>46</v>
      </c>
      <c r="F27" s="348" t="s">
        <v>212</v>
      </c>
      <c r="G27" s="481"/>
      <c r="H27" s="360">
        <v>4</v>
      </c>
      <c r="I27" s="170">
        <v>29</v>
      </c>
      <c r="J27" s="165">
        <v>1</v>
      </c>
      <c r="K27" s="7">
        <v>30</v>
      </c>
      <c r="L27" s="7"/>
      <c r="M27" s="7"/>
      <c r="N27" s="7"/>
      <c r="O27" s="7"/>
      <c r="P27" s="98"/>
      <c r="Q27" s="361">
        <f t="shared" si="9"/>
        <v>60</v>
      </c>
      <c r="R27" s="147"/>
      <c r="S27" s="80">
        <v>1</v>
      </c>
      <c r="T27" s="360">
        <f t="shared" si="10"/>
        <v>4</v>
      </c>
      <c r="U27" s="315">
        <f t="shared" si="12"/>
        <v>17.399999999999999</v>
      </c>
      <c r="V27" s="165">
        <v>1</v>
      </c>
      <c r="W27" s="7">
        <f t="shared" si="13"/>
        <v>18</v>
      </c>
      <c r="X27" s="7"/>
      <c r="Y27" s="7"/>
      <c r="Z27" s="7"/>
      <c r="AA27" s="7"/>
      <c r="AB27" s="98"/>
      <c r="AC27" s="358">
        <f t="shared" si="15"/>
        <v>36.4</v>
      </c>
    </row>
    <row r="28" spans="1:31" ht="28.5" x14ac:dyDescent="0.25">
      <c r="A28" s="436"/>
      <c r="B28" s="436"/>
      <c r="C28" s="216"/>
      <c r="D28" s="78" t="s">
        <v>256</v>
      </c>
      <c r="E28" s="4" t="s">
        <v>44</v>
      </c>
      <c r="F28" s="348" t="s">
        <v>212</v>
      </c>
      <c r="G28" s="481"/>
      <c r="H28" s="360">
        <v>3</v>
      </c>
      <c r="I28" s="170">
        <v>14</v>
      </c>
      <c r="J28" s="165">
        <v>1</v>
      </c>
      <c r="K28" s="7">
        <v>20</v>
      </c>
      <c r="L28" s="7"/>
      <c r="M28" s="7"/>
      <c r="N28" s="7"/>
      <c r="O28" s="7"/>
      <c r="P28" s="98"/>
      <c r="Q28" s="361">
        <f t="shared" si="9"/>
        <v>35</v>
      </c>
      <c r="R28" s="147"/>
      <c r="S28" s="80">
        <v>1</v>
      </c>
      <c r="T28" s="360">
        <f t="shared" si="10"/>
        <v>3</v>
      </c>
      <c r="U28" s="315">
        <f t="shared" si="12"/>
        <v>8.4</v>
      </c>
      <c r="V28" s="165">
        <v>1</v>
      </c>
      <c r="W28" s="7">
        <f t="shared" si="13"/>
        <v>12</v>
      </c>
      <c r="X28" s="7"/>
      <c r="Y28" s="7"/>
      <c r="Z28" s="7"/>
      <c r="AA28" s="7"/>
      <c r="AB28" s="98"/>
      <c r="AC28" s="358">
        <f t="shared" si="15"/>
        <v>21.4</v>
      </c>
    </row>
    <row r="29" spans="1:31" ht="29.25" thickBot="1" x14ac:dyDescent="0.3">
      <c r="A29" s="452"/>
      <c r="B29" s="452"/>
      <c r="C29" s="219" t="s">
        <v>201</v>
      </c>
      <c r="D29" s="84" t="s">
        <v>103</v>
      </c>
      <c r="E29" s="72" t="s">
        <v>46</v>
      </c>
      <c r="F29" s="349" t="s">
        <v>212</v>
      </c>
      <c r="G29" s="482"/>
      <c r="H29" s="22">
        <v>4</v>
      </c>
      <c r="I29" s="143">
        <v>29</v>
      </c>
      <c r="J29" s="169">
        <v>1</v>
      </c>
      <c r="K29" s="24">
        <v>30</v>
      </c>
      <c r="L29" s="24"/>
      <c r="M29" s="24"/>
      <c r="N29" s="24"/>
      <c r="O29" s="24"/>
      <c r="P29" s="328"/>
      <c r="Q29" s="26">
        <f t="shared" si="9"/>
        <v>60</v>
      </c>
      <c r="R29" s="148"/>
      <c r="S29" s="81">
        <v>1</v>
      </c>
      <c r="T29" s="22">
        <f t="shared" si="10"/>
        <v>4</v>
      </c>
      <c r="U29" s="313">
        <f t="shared" si="12"/>
        <v>17.399999999999999</v>
      </c>
      <c r="V29" s="169">
        <v>1</v>
      </c>
      <c r="W29" s="24">
        <f t="shared" si="13"/>
        <v>18</v>
      </c>
      <c r="X29" s="24"/>
      <c r="Y29" s="24"/>
      <c r="Z29" s="24"/>
      <c r="AA29" s="24"/>
      <c r="AB29" s="328"/>
      <c r="AC29" s="358">
        <f t="shared" si="15"/>
        <v>36.4</v>
      </c>
    </row>
    <row r="30" spans="1:31" ht="15.75" thickBot="1" x14ac:dyDescent="0.3">
      <c r="A30" s="462" t="s">
        <v>22</v>
      </c>
      <c r="B30" s="463"/>
      <c r="C30" s="464"/>
      <c r="D30" s="465"/>
      <c r="E30" s="3"/>
      <c r="F30" s="5"/>
      <c r="G30" s="441" t="s">
        <v>22</v>
      </c>
      <c r="H30" s="16">
        <f t="shared" ref="H30:Q30" si="16">SUM(H31:H43)</f>
        <v>30</v>
      </c>
      <c r="I30" s="39">
        <f t="shared" si="16"/>
        <v>96</v>
      </c>
      <c r="J30" s="39">
        <f t="shared" si="16"/>
        <v>60</v>
      </c>
      <c r="K30" s="39">
        <f t="shared" si="16"/>
        <v>151</v>
      </c>
      <c r="L30" s="39">
        <f t="shared" si="16"/>
        <v>52</v>
      </c>
      <c r="M30" s="39">
        <f t="shared" si="16"/>
        <v>20</v>
      </c>
      <c r="N30" s="39">
        <f t="shared" si="16"/>
        <v>0</v>
      </c>
      <c r="O30" s="39">
        <f t="shared" si="16"/>
        <v>0</v>
      </c>
      <c r="P30" s="39">
        <f t="shared" si="16"/>
        <v>0</v>
      </c>
      <c r="Q30" s="16">
        <f t="shared" si="16"/>
        <v>379</v>
      </c>
      <c r="R30" s="243"/>
      <c r="S30" s="244"/>
      <c r="T30" s="16">
        <f t="shared" ref="T30:AC30" si="17">SUM(T31:T43)</f>
        <v>30</v>
      </c>
      <c r="U30" s="39">
        <f t="shared" si="17"/>
        <v>48</v>
      </c>
      <c r="V30" s="39">
        <f t="shared" si="17"/>
        <v>30</v>
      </c>
      <c r="W30" s="39">
        <f t="shared" si="17"/>
        <v>76</v>
      </c>
      <c r="X30" s="39">
        <f t="shared" si="17"/>
        <v>41</v>
      </c>
      <c r="Y30" s="39">
        <f t="shared" si="17"/>
        <v>10</v>
      </c>
      <c r="Z30" s="39">
        <f t="shared" si="17"/>
        <v>0</v>
      </c>
      <c r="AA30" s="39">
        <f t="shared" si="17"/>
        <v>0</v>
      </c>
      <c r="AB30" s="39">
        <f t="shared" si="17"/>
        <v>0</v>
      </c>
      <c r="AC30" s="156">
        <f t="shared" si="17"/>
        <v>205</v>
      </c>
      <c r="AD30" s="177">
        <f>Q30-I30</f>
        <v>283</v>
      </c>
      <c r="AE30" s="157">
        <f>AC30-U30</f>
        <v>157</v>
      </c>
    </row>
    <row r="31" spans="1:31" ht="39.950000000000003" customHeight="1" x14ac:dyDescent="0.25">
      <c r="A31" s="418" t="s">
        <v>217</v>
      </c>
      <c r="B31" s="418" t="s">
        <v>10</v>
      </c>
      <c r="C31" s="218"/>
      <c r="D31" s="79" t="s">
        <v>257</v>
      </c>
      <c r="E31" s="62" t="s">
        <v>44</v>
      </c>
      <c r="F31" s="63" t="s">
        <v>48</v>
      </c>
      <c r="G31" s="442"/>
      <c r="H31" s="17">
        <v>2</v>
      </c>
      <c r="I31" s="27"/>
      <c r="J31" s="27"/>
      <c r="K31" s="28"/>
      <c r="L31" s="28">
        <v>30</v>
      </c>
      <c r="M31" s="28"/>
      <c r="N31" s="28"/>
      <c r="O31" s="28"/>
      <c r="P31" s="29"/>
      <c r="Q31" s="30">
        <f t="shared" ref="Q31:Q38" si="18">SUM(I31:P31)</f>
        <v>30</v>
      </c>
      <c r="R31" s="145">
        <v>1</v>
      </c>
      <c r="S31" s="146"/>
      <c r="T31" s="380">
        <f t="shared" ref="T31:T38" si="19">H31</f>
        <v>2</v>
      </c>
      <c r="U31" s="27"/>
      <c r="V31" s="27"/>
      <c r="W31" s="28"/>
      <c r="X31" s="28">
        <v>30</v>
      </c>
      <c r="Y31" s="28"/>
      <c r="Z31" s="28"/>
      <c r="AA31" s="28"/>
      <c r="AB31" s="29"/>
      <c r="AC31" s="175">
        <f t="shared" ref="AC31:AC38" si="20">SUM(U31:AB31)</f>
        <v>30</v>
      </c>
    </row>
    <row r="32" spans="1:31" ht="39.950000000000003" customHeight="1" thickBot="1" x14ac:dyDescent="0.3">
      <c r="A32" s="421"/>
      <c r="B32" s="419"/>
      <c r="C32" s="216"/>
      <c r="D32" s="78" t="s">
        <v>247</v>
      </c>
      <c r="E32" s="56" t="s">
        <v>44</v>
      </c>
      <c r="F32" s="61" t="s">
        <v>232</v>
      </c>
      <c r="G32" s="442"/>
      <c r="H32" s="378">
        <v>1</v>
      </c>
      <c r="I32" s="105"/>
      <c r="J32" s="105"/>
      <c r="K32" s="7">
        <v>15</v>
      </c>
      <c r="L32" s="7"/>
      <c r="M32" s="7"/>
      <c r="N32" s="7"/>
      <c r="O32" s="7"/>
      <c r="P32" s="36"/>
      <c r="Q32" s="379">
        <f t="shared" si="18"/>
        <v>15</v>
      </c>
      <c r="R32" s="147"/>
      <c r="S32" s="80"/>
      <c r="T32" s="380">
        <f t="shared" si="19"/>
        <v>1</v>
      </c>
      <c r="U32" s="339"/>
      <c r="V32" s="105"/>
      <c r="W32" s="7">
        <v>8</v>
      </c>
      <c r="X32" s="7"/>
      <c r="Y32" s="7"/>
      <c r="Z32" s="7"/>
      <c r="AA32" s="7"/>
      <c r="AB32" s="36"/>
      <c r="AC32" s="372">
        <f t="shared" si="20"/>
        <v>8</v>
      </c>
    </row>
    <row r="33" spans="1:31" ht="28.5" customHeight="1" x14ac:dyDescent="0.25">
      <c r="A33" s="453" t="s">
        <v>218</v>
      </c>
      <c r="B33" s="453" t="s">
        <v>219</v>
      </c>
      <c r="C33" s="220"/>
      <c r="D33" s="82" t="s">
        <v>11</v>
      </c>
      <c r="E33" s="58" t="s">
        <v>44</v>
      </c>
      <c r="F33" s="347" t="s">
        <v>212</v>
      </c>
      <c r="G33" s="442"/>
      <c r="H33" s="17">
        <v>3</v>
      </c>
      <c r="I33" s="94">
        <v>20</v>
      </c>
      <c r="J33" s="89">
        <v>2</v>
      </c>
      <c r="K33" s="28">
        <v>30</v>
      </c>
      <c r="L33" s="28"/>
      <c r="M33" s="28"/>
      <c r="N33" s="28"/>
      <c r="O33" s="28"/>
      <c r="P33" s="29"/>
      <c r="Q33" s="30">
        <f t="shared" si="18"/>
        <v>52</v>
      </c>
      <c r="R33" s="145"/>
      <c r="S33" s="146">
        <v>1</v>
      </c>
      <c r="T33" s="380">
        <f t="shared" si="19"/>
        <v>3</v>
      </c>
      <c r="U33" s="338">
        <f>0.5*I33</f>
        <v>10</v>
      </c>
      <c r="V33" s="89">
        <v>1</v>
      </c>
      <c r="W33" s="28">
        <f>0.5*K33</f>
        <v>15</v>
      </c>
      <c r="X33" s="28"/>
      <c r="Y33" s="28"/>
      <c r="Z33" s="28"/>
      <c r="AA33" s="28"/>
      <c r="AB33" s="97"/>
      <c r="AC33" s="372">
        <f t="shared" si="20"/>
        <v>26</v>
      </c>
    </row>
    <row r="34" spans="1:31" x14ac:dyDescent="0.25">
      <c r="A34" s="454"/>
      <c r="B34" s="454"/>
      <c r="C34" s="221"/>
      <c r="D34" s="83" t="s">
        <v>51</v>
      </c>
      <c r="E34" s="60" t="s">
        <v>44</v>
      </c>
      <c r="F34" s="348" t="s">
        <v>212</v>
      </c>
      <c r="G34" s="442"/>
      <c r="H34" s="378">
        <v>2</v>
      </c>
      <c r="I34" s="95">
        <v>20</v>
      </c>
      <c r="J34" s="105">
        <v>2</v>
      </c>
      <c r="K34" s="7"/>
      <c r="L34" s="7">
        <v>22</v>
      </c>
      <c r="M34" s="7"/>
      <c r="N34" s="7"/>
      <c r="O34" s="7"/>
      <c r="P34" s="36"/>
      <c r="Q34" s="379">
        <f t="shared" si="18"/>
        <v>44</v>
      </c>
      <c r="R34" s="147"/>
      <c r="S34" s="80">
        <v>1</v>
      </c>
      <c r="T34" s="378">
        <f t="shared" si="19"/>
        <v>2</v>
      </c>
      <c r="U34" s="312">
        <f t="shared" ref="U34:U35" si="21">0.5*I34</f>
        <v>10</v>
      </c>
      <c r="V34" s="105">
        <v>1</v>
      </c>
      <c r="W34" s="7"/>
      <c r="X34" s="7">
        <f>0.5*L34</f>
        <v>11</v>
      </c>
      <c r="Y34" s="7"/>
      <c r="Z34" s="7"/>
      <c r="AA34" s="7"/>
      <c r="AB34" s="98"/>
      <c r="AC34" s="372">
        <f t="shared" si="20"/>
        <v>22</v>
      </c>
    </row>
    <row r="35" spans="1:31" ht="29.25" thickBot="1" x14ac:dyDescent="0.3">
      <c r="A35" s="455"/>
      <c r="B35" s="455"/>
      <c r="C35" s="222"/>
      <c r="D35" s="84" t="s">
        <v>12</v>
      </c>
      <c r="E35" s="73" t="s">
        <v>46</v>
      </c>
      <c r="F35" s="349" t="s">
        <v>212</v>
      </c>
      <c r="G35" s="442"/>
      <c r="H35" s="22">
        <v>3</v>
      </c>
      <c r="I35" s="93">
        <v>20</v>
      </c>
      <c r="J35" s="88">
        <v>2</v>
      </c>
      <c r="K35" s="24">
        <v>30</v>
      </c>
      <c r="L35" s="24"/>
      <c r="M35" s="24"/>
      <c r="N35" s="24"/>
      <c r="O35" s="24"/>
      <c r="P35" s="25"/>
      <c r="Q35" s="26">
        <f t="shared" si="18"/>
        <v>52</v>
      </c>
      <c r="R35" s="148"/>
      <c r="S35" s="81">
        <v>1</v>
      </c>
      <c r="T35" s="22">
        <f t="shared" si="19"/>
        <v>3</v>
      </c>
      <c r="U35" s="317">
        <f t="shared" si="21"/>
        <v>10</v>
      </c>
      <c r="V35" s="88">
        <v>1</v>
      </c>
      <c r="W35" s="24">
        <f>0.5*K35</f>
        <v>15</v>
      </c>
      <c r="X35" s="24"/>
      <c r="Y35" s="24"/>
      <c r="Z35" s="24"/>
      <c r="AA35" s="24"/>
      <c r="AB35" s="328"/>
      <c r="AC35" s="176">
        <f t="shared" si="20"/>
        <v>26</v>
      </c>
    </row>
    <row r="36" spans="1:31" ht="66" customHeight="1" thickBot="1" x14ac:dyDescent="0.3">
      <c r="A36" s="351" t="s">
        <v>220</v>
      </c>
      <c r="B36" s="369" t="s">
        <v>258</v>
      </c>
      <c r="C36" s="340"/>
      <c r="D36" s="341" t="s">
        <v>52</v>
      </c>
      <c r="E36" s="74" t="s">
        <v>46</v>
      </c>
      <c r="F36" s="352" t="s">
        <v>212</v>
      </c>
      <c r="G36" s="442"/>
      <c r="H36" s="356">
        <v>2</v>
      </c>
      <c r="I36" s="342"/>
      <c r="J36" s="342">
        <v>20</v>
      </c>
      <c r="K36" s="343"/>
      <c r="L36" s="343"/>
      <c r="M36" s="343">
        <v>20</v>
      </c>
      <c r="N36" s="343"/>
      <c r="O36" s="343"/>
      <c r="P36" s="344"/>
      <c r="Q36" s="51">
        <f t="shared" si="18"/>
        <v>40</v>
      </c>
      <c r="R36" s="345"/>
      <c r="S36" s="346">
        <v>1</v>
      </c>
      <c r="T36" s="381">
        <f t="shared" si="19"/>
        <v>2</v>
      </c>
      <c r="U36" s="386"/>
      <c r="V36" s="387">
        <f>0.5*J36</f>
        <v>10</v>
      </c>
      <c r="W36" s="388"/>
      <c r="X36" s="388"/>
      <c r="Y36" s="387">
        <f>0.5*M36</f>
        <v>10</v>
      </c>
      <c r="Z36" s="388"/>
      <c r="AA36" s="388"/>
      <c r="AB36" s="344"/>
      <c r="AC36" s="372">
        <f t="shared" si="20"/>
        <v>20</v>
      </c>
    </row>
    <row r="37" spans="1:31" ht="44.1" customHeight="1" x14ac:dyDescent="0.25">
      <c r="A37" s="439" t="s">
        <v>221</v>
      </c>
      <c r="B37" s="418" t="s">
        <v>259</v>
      </c>
      <c r="C37" s="223"/>
      <c r="D37" s="77" t="s">
        <v>50</v>
      </c>
      <c r="E37" s="4" t="s">
        <v>44</v>
      </c>
      <c r="F37" s="347" t="s">
        <v>212</v>
      </c>
      <c r="G37" s="442"/>
      <c r="H37" s="17">
        <v>3</v>
      </c>
      <c r="I37" s="142">
        <v>18</v>
      </c>
      <c r="J37" s="89">
        <v>2</v>
      </c>
      <c r="K37" s="28">
        <v>30</v>
      </c>
      <c r="L37" s="28"/>
      <c r="M37" s="19"/>
      <c r="N37" s="19"/>
      <c r="O37" s="19"/>
      <c r="P37" s="20"/>
      <c r="Q37" s="396">
        <f t="shared" si="18"/>
        <v>50</v>
      </c>
      <c r="R37" s="145"/>
      <c r="S37" s="146">
        <v>1</v>
      </c>
      <c r="T37" s="17">
        <f t="shared" si="19"/>
        <v>3</v>
      </c>
      <c r="U37" s="382">
        <f t="shared" ref="U37:U38" si="22">0.5*I37</f>
        <v>9</v>
      </c>
      <c r="V37" s="89">
        <v>1</v>
      </c>
      <c r="W37" s="191">
        <f t="shared" ref="W37:W38" si="23">0.5*K37</f>
        <v>15</v>
      </c>
      <c r="X37" s="28"/>
      <c r="Y37" s="28"/>
      <c r="Z37" s="28"/>
      <c r="AA37" s="28"/>
      <c r="AB37" s="20"/>
      <c r="AC37" s="372">
        <f t="shared" si="20"/>
        <v>25</v>
      </c>
    </row>
    <row r="38" spans="1:31" ht="44.1" customHeight="1" thickBot="1" x14ac:dyDescent="0.3">
      <c r="A38" s="485"/>
      <c r="B38" s="419"/>
      <c r="C38" s="224" t="s">
        <v>174</v>
      </c>
      <c r="D38" s="76" t="s">
        <v>27</v>
      </c>
      <c r="E38" s="73" t="s">
        <v>46</v>
      </c>
      <c r="F38" s="349" t="s">
        <v>212</v>
      </c>
      <c r="G38" s="442"/>
      <c r="H38" s="22">
        <v>3</v>
      </c>
      <c r="I38" s="143">
        <v>18</v>
      </c>
      <c r="J38" s="88">
        <v>2</v>
      </c>
      <c r="K38" s="24">
        <v>30</v>
      </c>
      <c r="L38" s="24"/>
      <c r="M38" s="24"/>
      <c r="N38" s="24"/>
      <c r="O38" s="24"/>
      <c r="P38" s="25"/>
      <c r="Q38" s="26">
        <f t="shared" si="18"/>
        <v>50</v>
      </c>
      <c r="R38" s="148"/>
      <c r="S38" s="81">
        <v>1</v>
      </c>
      <c r="T38" s="22">
        <f t="shared" si="19"/>
        <v>3</v>
      </c>
      <c r="U38" s="383">
        <f t="shared" si="22"/>
        <v>9</v>
      </c>
      <c r="V38" s="88">
        <v>1</v>
      </c>
      <c r="W38" s="192">
        <f t="shared" si="23"/>
        <v>15</v>
      </c>
      <c r="X38" s="24"/>
      <c r="Y38" s="24"/>
      <c r="Z38" s="24"/>
      <c r="AA38" s="24"/>
      <c r="AB38" s="25"/>
      <c r="AC38" s="176">
        <f t="shared" si="20"/>
        <v>25</v>
      </c>
    </row>
    <row r="39" spans="1:31" ht="42.75" x14ac:dyDescent="0.25">
      <c r="A39" s="470" t="s">
        <v>280</v>
      </c>
      <c r="B39" s="478" t="s">
        <v>294</v>
      </c>
      <c r="C39" s="251" t="s">
        <v>202</v>
      </c>
      <c r="D39" s="99" t="s">
        <v>163</v>
      </c>
      <c r="E39" s="212" t="s">
        <v>44</v>
      </c>
      <c r="F39" s="258" t="s">
        <v>48</v>
      </c>
      <c r="G39" s="442"/>
      <c r="H39" s="34">
        <v>1</v>
      </c>
      <c r="I39" s="134"/>
      <c r="J39" s="125">
        <v>6</v>
      </c>
      <c r="K39" s="107">
        <v>4</v>
      </c>
      <c r="L39" s="28"/>
      <c r="M39" s="28"/>
      <c r="N39" s="28"/>
      <c r="O39" s="28"/>
      <c r="P39" s="97"/>
      <c r="Q39" s="30">
        <f t="shared" ref="Q39:Q43" si="24">SUM(I39:P39)</f>
        <v>10</v>
      </c>
      <c r="R39" s="146">
        <v>1</v>
      </c>
      <c r="S39" s="146">
        <v>1</v>
      </c>
      <c r="T39" s="50">
        <f t="shared" ref="T39:T73" si="25">H39</f>
        <v>1</v>
      </c>
      <c r="U39" s="338">
        <f t="shared" ref="U39:U43" si="26">0.5*I39</f>
        <v>0</v>
      </c>
      <c r="V39" s="398">
        <f t="shared" ref="V39:V43" si="27">0.5*J39</f>
        <v>3</v>
      </c>
      <c r="W39" s="398">
        <f t="shared" ref="W39:W43" si="28">0.5*K39</f>
        <v>2</v>
      </c>
      <c r="X39" s="28"/>
      <c r="Y39" s="28"/>
      <c r="Z39" s="28"/>
      <c r="AA39" s="28"/>
      <c r="AB39" s="97"/>
      <c r="AC39" s="175">
        <f t="shared" ref="AC39:AC43" si="29">SUM(U39:AB39)</f>
        <v>5</v>
      </c>
    </row>
    <row r="40" spans="1:31" ht="28.5" x14ac:dyDescent="0.25">
      <c r="A40" s="471"/>
      <c r="B40" s="454"/>
      <c r="C40" s="235" t="s">
        <v>201</v>
      </c>
      <c r="D40" s="101" t="s">
        <v>164</v>
      </c>
      <c r="E40" s="72" t="s">
        <v>46</v>
      </c>
      <c r="F40" s="254" t="s">
        <v>48</v>
      </c>
      <c r="G40" s="442"/>
      <c r="H40" s="34">
        <v>3</v>
      </c>
      <c r="I40" s="135"/>
      <c r="J40" s="126">
        <v>6</v>
      </c>
      <c r="K40" s="109">
        <v>4</v>
      </c>
      <c r="L40" s="7"/>
      <c r="M40" s="7"/>
      <c r="N40" s="7"/>
      <c r="O40" s="7"/>
      <c r="P40" s="98"/>
      <c r="Q40" s="37">
        <f t="shared" si="24"/>
        <v>10</v>
      </c>
      <c r="R40" s="80">
        <v>1</v>
      </c>
      <c r="S40" s="80">
        <v>1</v>
      </c>
      <c r="T40" s="50">
        <f t="shared" si="25"/>
        <v>3</v>
      </c>
      <c r="U40" s="338">
        <f t="shared" si="26"/>
        <v>0</v>
      </c>
      <c r="V40" s="398">
        <f t="shared" si="27"/>
        <v>3</v>
      </c>
      <c r="W40" s="398">
        <f t="shared" si="28"/>
        <v>2</v>
      </c>
      <c r="X40" s="7"/>
      <c r="Y40" s="7"/>
      <c r="Z40" s="7"/>
      <c r="AA40" s="7"/>
      <c r="AB40" s="98"/>
      <c r="AC40" s="195">
        <f t="shared" si="29"/>
        <v>5</v>
      </c>
    </row>
    <row r="41" spans="1:31" ht="42.75" x14ac:dyDescent="0.25">
      <c r="A41" s="471"/>
      <c r="B41" s="454"/>
      <c r="C41" s="235" t="s">
        <v>202</v>
      </c>
      <c r="D41" s="101" t="s">
        <v>195</v>
      </c>
      <c r="E41" s="212" t="s">
        <v>44</v>
      </c>
      <c r="F41" s="254" t="s">
        <v>48</v>
      </c>
      <c r="G41" s="442"/>
      <c r="H41" s="34">
        <v>2</v>
      </c>
      <c r="I41" s="135"/>
      <c r="J41" s="126">
        <v>6</v>
      </c>
      <c r="K41" s="109"/>
      <c r="L41" s="35"/>
      <c r="M41" s="7"/>
      <c r="N41" s="7"/>
      <c r="O41" s="7"/>
      <c r="P41" s="36"/>
      <c r="Q41" s="37">
        <f t="shared" ref="Q41" si="30">SUM(I41:P41)</f>
        <v>6</v>
      </c>
      <c r="R41" s="80">
        <v>1</v>
      </c>
      <c r="S41" s="80">
        <v>1</v>
      </c>
      <c r="T41" s="50">
        <f t="shared" ref="T41" si="31">H41</f>
        <v>2</v>
      </c>
      <c r="U41" s="338">
        <f t="shared" si="26"/>
        <v>0</v>
      </c>
      <c r="V41" s="398">
        <f t="shared" si="27"/>
        <v>3</v>
      </c>
      <c r="W41" s="398">
        <f t="shared" si="28"/>
        <v>0</v>
      </c>
      <c r="X41" s="35"/>
      <c r="Y41" s="398">
        <f t="shared" ref="Y41" si="32">0.5*M41</f>
        <v>0</v>
      </c>
      <c r="Z41" s="7"/>
      <c r="AA41" s="7"/>
      <c r="AB41" s="36"/>
      <c r="AC41" s="174">
        <f t="shared" ref="AC41" si="33">SUM(U41:AB41)</f>
        <v>3</v>
      </c>
    </row>
    <row r="42" spans="1:31" ht="30" x14ac:dyDescent="0.25">
      <c r="A42" s="471"/>
      <c r="B42" s="454"/>
      <c r="C42" s="226" t="s">
        <v>173</v>
      </c>
      <c r="D42" s="101" t="s">
        <v>207</v>
      </c>
      <c r="E42" s="212" t="s">
        <v>44</v>
      </c>
      <c r="F42" s="254" t="s">
        <v>48</v>
      </c>
      <c r="G42" s="442"/>
      <c r="H42" s="34">
        <v>2</v>
      </c>
      <c r="I42" s="135"/>
      <c r="J42" s="126">
        <v>6</v>
      </c>
      <c r="K42" s="109">
        <v>4</v>
      </c>
      <c r="L42" s="35"/>
      <c r="M42" s="7"/>
      <c r="N42" s="7"/>
      <c r="O42" s="7"/>
      <c r="P42" s="36"/>
      <c r="Q42" s="37">
        <f t="shared" si="24"/>
        <v>10</v>
      </c>
      <c r="R42" s="80">
        <v>1</v>
      </c>
      <c r="S42" s="80">
        <v>1</v>
      </c>
      <c r="T42" s="50">
        <f t="shared" si="25"/>
        <v>2</v>
      </c>
      <c r="U42" s="338">
        <f t="shared" si="26"/>
        <v>0</v>
      </c>
      <c r="V42" s="398">
        <f t="shared" si="27"/>
        <v>3</v>
      </c>
      <c r="W42" s="398">
        <f t="shared" si="28"/>
        <v>2</v>
      </c>
      <c r="X42" s="35"/>
      <c r="Y42" s="7"/>
      <c r="Z42" s="7"/>
      <c r="AA42" s="7"/>
      <c r="AB42" s="36"/>
      <c r="AC42" s="174">
        <f t="shared" si="29"/>
        <v>5</v>
      </c>
    </row>
    <row r="43" spans="1:31" ht="43.5" thickBot="1" x14ac:dyDescent="0.3">
      <c r="A43" s="471"/>
      <c r="B43" s="455"/>
      <c r="C43" s="252" t="s">
        <v>202</v>
      </c>
      <c r="D43" s="104" t="s">
        <v>185</v>
      </c>
      <c r="E43" s="72" t="s">
        <v>46</v>
      </c>
      <c r="F43" s="254" t="s">
        <v>48</v>
      </c>
      <c r="G43" s="443"/>
      <c r="H43" s="34">
        <v>3</v>
      </c>
      <c r="I43" s="141"/>
      <c r="J43" s="127">
        <v>6</v>
      </c>
      <c r="K43" s="111">
        <v>4</v>
      </c>
      <c r="L43" s="384"/>
      <c r="M43" s="136"/>
      <c r="N43" s="136"/>
      <c r="O43" s="136"/>
      <c r="P43" s="137"/>
      <c r="Q43" s="37">
        <f t="shared" si="24"/>
        <v>10</v>
      </c>
      <c r="R43" s="80">
        <v>1</v>
      </c>
      <c r="S43" s="80">
        <v>1</v>
      </c>
      <c r="T43" s="50">
        <f t="shared" si="25"/>
        <v>3</v>
      </c>
      <c r="U43" s="338">
        <f t="shared" si="26"/>
        <v>0</v>
      </c>
      <c r="V43" s="398">
        <f t="shared" si="27"/>
        <v>3</v>
      </c>
      <c r="W43" s="398">
        <f t="shared" si="28"/>
        <v>2</v>
      </c>
      <c r="X43" s="136"/>
      <c r="Y43" s="136"/>
      <c r="Z43" s="136"/>
      <c r="AA43" s="136"/>
      <c r="AB43" s="137"/>
      <c r="AC43" s="196">
        <f t="shared" si="29"/>
        <v>5</v>
      </c>
    </row>
    <row r="44" spans="1:31" ht="15.75" thickBot="1" x14ac:dyDescent="0.3">
      <c r="A44" s="430" t="s">
        <v>23</v>
      </c>
      <c r="B44" s="467"/>
      <c r="C44" s="467"/>
      <c r="D44" s="468"/>
      <c r="E44" s="468"/>
      <c r="F44" s="469"/>
      <c r="G44" s="426" t="s">
        <v>23</v>
      </c>
      <c r="H44" s="16">
        <f t="shared" ref="H44:Q44" si="34">SUM(H45:H59)</f>
        <v>30</v>
      </c>
      <c r="I44" s="16">
        <f t="shared" si="34"/>
        <v>86</v>
      </c>
      <c r="J44" s="16">
        <f t="shared" si="34"/>
        <v>77</v>
      </c>
      <c r="K44" s="16">
        <f t="shared" si="34"/>
        <v>80</v>
      </c>
      <c r="L44" s="16">
        <f t="shared" si="34"/>
        <v>30</v>
      </c>
      <c r="M44" s="16">
        <f t="shared" si="34"/>
        <v>44</v>
      </c>
      <c r="N44" s="16">
        <f t="shared" si="34"/>
        <v>20</v>
      </c>
      <c r="O44" s="16">
        <f t="shared" si="34"/>
        <v>0</v>
      </c>
      <c r="P44" s="16">
        <f t="shared" si="34"/>
        <v>0</v>
      </c>
      <c r="Q44" s="16">
        <f t="shared" si="34"/>
        <v>337</v>
      </c>
      <c r="R44" s="243"/>
      <c r="S44" s="244"/>
      <c r="T44" s="16">
        <f t="shared" ref="T44:AC44" si="35">SUM(T45:T59)</f>
        <v>30</v>
      </c>
      <c r="U44" s="16">
        <f t="shared" si="35"/>
        <v>43</v>
      </c>
      <c r="V44" s="16">
        <f t="shared" si="35"/>
        <v>46</v>
      </c>
      <c r="W44" s="16">
        <f t="shared" si="35"/>
        <v>40</v>
      </c>
      <c r="X44" s="16">
        <f t="shared" si="35"/>
        <v>30</v>
      </c>
      <c r="Y44" s="16">
        <f t="shared" si="35"/>
        <v>22</v>
      </c>
      <c r="Z44" s="16">
        <f t="shared" si="35"/>
        <v>20</v>
      </c>
      <c r="AA44" s="16">
        <f t="shared" si="35"/>
        <v>0</v>
      </c>
      <c r="AB44" s="16">
        <f t="shared" si="35"/>
        <v>0</v>
      </c>
      <c r="AC44" s="156">
        <f t="shared" si="35"/>
        <v>201</v>
      </c>
      <c r="AD44" s="157">
        <f>Q44-I44</f>
        <v>251</v>
      </c>
      <c r="AE44" s="157">
        <f>AC44-U44</f>
        <v>158</v>
      </c>
    </row>
    <row r="45" spans="1:31" ht="33" customHeight="1" thickBot="1" x14ac:dyDescent="0.3">
      <c r="A45" s="437" t="s">
        <v>222</v>
      </c>
      <c r="B45" s="418" t="s">
        <v>265</v>
      </c>
      <c r="C45" s="223"/>
      <c r="D45" s="79" t="s">
        <v>13</v>
      </c>
      <c r="E45" s="58" t="s">
        <v>44</v>
      </c>
      <c r="F45" s="59" t="s">
        <v>48</v>
      </c>
      <c r="G45" s="427"/>
      <c r="H45" s="17">
        <v>2</v>
      </c>
      <c r="I45" s="27"/>
      <c r="J45" s="27"/>
      <c r="K45" s="28"/>
      <c r="L45" s="28">
        <v>30</v>
      </c>
      <c r="M45" s="28"/>
      <c r="N45" s="28"/>
      <c r="O45" s="28"/>
      <c r="P45" s="29"/>
      <c r="Q45" s="379">
        <f t="shared" ref="Q45:Q51" si="36">SUM(I45:P45)</f>
        <v>30</v>
      </c>
      <c r="R45" s="145">
        <v>1</v>
      </c>
      <c r="S45" s="146"/>
      <c r="T45" s="380">
        <f t="shared" ref="T45:T51" si="37">H45</f>
        <v>2</v>
      </c>
      <c r="U45" s="27"/>
      <c r="V45" s="27"/>
      <c r="W45" s="28"/>
      <c r="X45" s="28">
        <v>30</v>
      </c>
      <c r="Y45" s="28"/>
      <c r="Z45" s="28"/>
      <c r="AA45" s="28"/>
      <c r="AB45" s="29"/>
      <c r="AC45" s="175">
        <f t="shared" ref="AC45:AC51" si="38">SUM(U45:AB45)</f>
        <v>30</v>
      </c>
    </row>
    <row r="46" spans="1:31" ht="33" customHeight="1" x14ac:dyDescent="0.25">
      <c r="A46" s="484"/>
      <c r="B46" s="420"/>
      <c r="C46" s="297"/>
      <c r="D46" s="77" t="s">
        <v>249</v>
      </c>
      <c r="E46" s="4" t="s">
        <v>44</v>
      </c>
      <c r="F46" s="6" t="s">
        <v>232</v>
      </c>
      <c r="G46" s="427"/>
      <c r="H46" s="380">
        <v>1</v>
      </c>
      <c r="I46" s="18"/>
      <c r="J46" s="18"/>
      <c r="K46" s="19"/>
      <c r="L46" s="19"/>
      <c r="M46" s="19"/>
      <c r="N46" s="19">
        <v>20</v>
      </c>
      <c r="O46" s="19"/>
      <c r="P46" s="20"/>
      <c r="Q46" s="379">
        <f t="shared" si="36"/>
        <v>20</v>
      </c>
      <c r="R46" s="149"/>
      <c r="S46" s="172"/>
      <c r="T46" s="380">
        <f t="shared" si="37"/>
        <v>1</v>
      </c>
      <c r="U46" s="18"/>
      <c r="V46" s="18"/>
      <c r="W46" s="19"/>
      <c r="X46" s="19"/>
      <c r="Y46" s="19"/>
      <c r="Z46" s="19">
        <v>20</v>
      </c>
      <c r="AA46" s="19"/>
      <c r="AB46" s="20"/>
      <c r="AC46" s="175">
        <f t="shared" si="38"/>
        <v>20</v>
      </c>
    </row>
    <row r="47" spans="1:31" ht="33" customHeight="1" thickBot="1" x14ac:dyDescent="0.3">
      <c r="A47" s="444"/>
      <c r="B47" s="421"/>
      <c r="C47" s="229" t="s">
        <v>210</v>
      </c>
      <c r="D47" s="78" t="s">
        <v>165</v>
      </c>
      <c r="E47" s="72" t="s">
        <v>46</v>
      </c>
      <c r="F47" s="61" t="s">
        <v>248</v>
      </c>
      <c r="G47" s="427"/>
      <c r="H47" s="378">
        <v>1</v>
      </c>
      <c r="I47" s="105"/>
      <c r="J47" s="105">
        <v>15</v>
      </c>
      <c r="K47" s="7"/>
      <c r="L47" s="7"/>
      <c r="M47" s="7"/>
      <c r="N47" s="7"/>
      <c r="O47" s="7"/>
      <c r="P47" s="36"/>
      <c r="Q47" s="379">
        <f t="shared" si="36"/>
        <v>15</v>
      </c>
      <c r="R47" s="147"/>
      <c r="S47" s="80"/>
      <c r="T47" s="380">
        <f t="shared" si="37"/>
        <v>1</v>
      </c>
      <c r="U47" s="105"/>
      <c r="V47" s="105">
        <v>15</v>
      </c>
      <c r="W47" s="7"/>
      <c r="X47" s="7"/>
      <c r="Y47" s="7"/>
      <c r="Z47" s="7"/>
      <c r="AA47" s="7"/>
      <c r="AB47" s="36"/>
      <c r="AC47" s="174">
        <f t="shared" si="38"/>
        <v>15</v>
      </c>
    </row>
    <row r="48" spans="1:31" ht="28.5" customHeight="1" thickBot="1" x14ac:dyDescent="0.3">
      <c r="A48" s="438"/>
      <c r="B48" s="419"/>
      <c r="C48" s="224" t="s">
        <v>210</v>
      </c>
      <c r="D48" s="76" t="s">
        <v>72</v>
      </c>
      <c r="E48" s="38" t="s">
        <v>44</v>
      </c>
      <c r="F48" s="61" t="s">
        <v>248</v>
      </c>
      <c r="G48" s="427"/>
      <c r="H48" s="22">
        <v>2</v>
      </c>
      <c r="I48" s="93">
        <v>12</v>
      </c>
      <c r="J48" s="88">
        <v>2</v>
      </c>
      <c r="K48" s="24"/>
      <c r="L48" s="24"/>
      <c r="M48" s="24"/>
      <c r="N48" s="24"/>
      <c r="O48" s="24"/>
      <c r="P48" s="25"/>
      <c r="Q48" s="26">
        <f t="shared" si="36"/>
        <v>14</v>
      </c>
      <c r="R48" s="148"/>
      <c r="S48" s="81"/>
      <c r="T48" s="380">
        <f t="shared" si="37"/>
        <v>2</v>
      </c>
      <c r="U48" s="382">
        <f t="shared" ref="U48:U51" si="39">0.5*I48</f>
        <v>6</v>
      </c>
      <c r="V48" s="88">
        <v>1</v>
      </c>
      <c r="W48" s="24"/>
      <c r="X48" s="24"/>
      <c r="Y48" s="24"/>
      <c r="Z48" s="24"/>
      <c r="AA48" s="24"/>
      <c r="AB48" s="25"/>
      <c r="AC48" s="174">
        <f t="shared" si="38"/>
        <v>7</v>
      </c>
    </row>
    <row r="49" spans="1:31" ht="28.5" x14ac:dyDescent="0.25">
      <c r="A49" s="437" t="s">
        <v>223</v>
      </c>
      <c r="B49" s="418" t="s">
        <v>260</v>
      </c>
      <c r="C49" s="350" t="s">
        <v>201</v>
      </c>
      <c r="D49" s="79" t="s">
        <v>57</v>
      </c>
      <c r="E49" s="62" t="s">
        <v>44</v>
      </c>
      <c r="F49" s="347" t="s">
        <v>212</v>
      </c>
      <c r="G49" s="427"/>
      <c r="H49" s="17">
        <v>3</v>
      </c>
      <c r="I49" s="142">
        <v>22</v>
      </c>
      <c r="J49" s="89">
        <v>2</v>
      </c>
      <c r="K49" s="28">
        <v>30</v>
      </c>
      <c r="L49" s="28"/>
      <c r="M49" s="28"/>
      <c r="N49" s="28"/>
      <c r="O49" s="28"/>
      <c r="P49" s="29"/>
      <c r="Q49" s="30">
        <f t="shared" si="36"/>
        <v>54</v>
      </c>
      <c r="R49" s="145"/>
      <c r="S49" s="146">
        <v>1</v>
      </c>
      <c r="T49" s="380">
        <f t="shared" si="37"/>
        <v>3</v>
      </c>
      <c r="U49" s="311">
        <f t="shared" si="39"/>
        <v>11</v>
      </c>
      <c r="V49" s="89">
        <v>1</v>
      </c>
      <c r="W49" s="191">
        <f t="shared" ref="W49:W50" si="40">0.5*K49</f>
        <v>15</v>
      </c>
      <c r="X49" s="28"/>
      <c r="Y49" s="28"/>
      <c r="Z49" s="28"/>
      <c r="AA49" s="28"/>
      <c r="AB49" s="97"/>
      <c r="AC49" s="174">
        <f t="shared" si="38"/>
        <v>27</v>
      </c>
    </row>
    <row r="50" spans="1:31" x14ac:dyDescent="0.25">
      <c r="A50" s="444"/>
      <c r="B50" s="421"/>
      <c r="C50" s="240"/>
      <c r="D50" s="78" t="s">
        <v>105</v>
      </c>
      <c r="E50" s="72" t="s">
        <v>46</v>
      </c>
      <c r="F50" s="348" t="s">
        <v>212</v>
      </c>
      <c r="G50" s="427"/>
      <c r="H50" s="378">
        <v>3</v>
      </c>
      <c r="I50" s="170">
        <v>22</v>
      </c>
      <c r="J50" s="105">
        <v>2</v>
      </c>
      <c r="K50" s="7">
        <v>30</v>
      </c>
      <c r="L50" s="7"/>
      <c r="M50" s="7"/>
      <c r="N50" s="7"/>
      <c r="O50" s="7"/>
      <c r="P50" s="36"/>
      <c r="Q50" s="379">
        <f t="shared" si="36"/>
        <v>54</v>
      </c>
      <c r="R50" s="147"/>
      <c r="S50" s="80">
        <v>1</v>
      </c>
      <c r="T50" s="380">
        <f t="shared" si="37"/>
        <v>3</v>
      </c>
      <c r="U50" s="315">
        <f t="shared" si="39"/>
        <v>11</v>
      </c>
      <c r="V50" s="105">
        <v>1</v>
      </c>
      <c r="W50" s="185">
        <f t="shared" si="40"/>
        <v>15</v>
      </c>
      <c r="X50" s="7"/>
      <c r="Y50" s="7"/>
      <c r="Z50" s="7"/>
      <c r="AA50" s="7"/>
      <c r="AB50" s="98"/>
      <c r="AC50" s="174">
        <f t="shared" si="38"/>
        <v>27</v>
      </c>
    </row>
    <row r="51" spans="1:31" ht="43.5" thickBot="1" x14ac:dyDescent="0.3">
      <c r="A51" s="438"/>
      <c r="B51" s="419"/>
      <c r="C51" s="230"/>
      <c r="D51" s="76" t="s">
        <v>106</v>
      </c>
      <c r="E51" s="74" t="s">
        <v>46</v>
      </c>
      <c r="F51" s="349" t="s">
        <v>212</v>
      </c>
      <c r="G51" s="427"/>
      <c r="H51" s="22">
        <v>4</v>
      </c>
      <c r="I51" s="93">
        <v>30</v>
      </c>
      <c r="J51" s="88">
        <v>2</v>
      </c>
      <c r="K51" s="24"/>
      <c r="L51" s="24"/>
      <c r="M51" s="24">
        <v>44</v>
      </c>
      <c r="N51" s="24"/>
      <c r="O51" s="24"/>
      <c r="P51" s="25"/>
      <c r="Q51" s="26">
        <f t="shared" si="36"/>
        <v>76</v>
      </c>
      <c r="R51" s="148"/>
      <c r="S51" s="81">
        <v>1</v>
      </c>
      <c r="T51" s="22">
        <f t="shared" si="37"/>
        <v>4</v>
      </c>
      <c r="U51" s="313">
        <f t="shared" si="39"/>
        <v>15</v>
      </c>
      <c r="V51" s="88">
        <v>1</v>
      </c>
      <c r="W51" s="24"/>
      <c r="X51" s="24"/>
      <c r="Y51" s="192">
        <f>0.5*M51</f>
        <v>22</v>
      </c>
      <c r="Z51" s="24"/>
      <c r="AA51" s="24"/>
      <c r="AB51" s="328"/>
      <c r="AC51" s="174">
        <f t="shared" si="38"/>
        <v>38</v>
      </c>
    </row>
    <row r="52" spans="1:31" ht="30" x14ac:dyDescent="0.25">
      <c r="A52" s="475" t="s">
        <v>281</v>
      </c>
      <c r="B52" s="472" t="s">
        <v>300</v>
      </c>
      <c r="C52" s="226" t="s">
        <v>173</v>
      </c>
      <c r="D52" s="101" t="s">
        <v>183</v>
      </c>
      <c r="E52" s="72" t="s">
        <v>46</v>
      </c>
      <c r="F52" s="254" t="s">
        <v>48</v>
      </c>
      <c r="G52" s="427"/>
      <c r="H52" s="34">
        <v>3</v>
      </c>
      <c r="I52" s="135"/>
      <c r="J52" s="126">
        <v>6</v>
      </c>
      <c r="K52" s="109">
        <v>6</v>
      </c>
      <c r="L52" s="7"/>
      <c r="M52" s="7"/>
      <c r="N52" s="7"/>
      <c r="O52" s="7"/>
      <c r="P52" s="98"/>
      <c r="Q52" s="37">
        <f t="shared" ref="Q52:Q59" si="41">SUM(I52:P52)</f>
        <v>12</v>
      </c>
      <c r="R52" s="146">
        <v>1</v>
      </c>
      <c r="S52" s="146">
        <v>1</v>
      </c>
      <c r="T52" s="50">
        <f t="shared" si="25"/>
        <v>3</v>
      </c>
      <c r="U52" s="311">
        <f t="shared" ref="U52" si="42">0.5*I52</f>
        <v>0</v>
      </c>
      <c r="V52" s="125">
        <f t="shared" ref="V52:W52" si="43">0.5*J52</f>
        <v>3</v>
      </c>
      <c r="W52" s="398">
        <f t="shared" si="43"/>
        <v>3</v>
      </c>
      <c r="X52" s="191"/>
      <c r="Y52" s="28"/>
      <c r="Z52" s="28"/>
      <c r="AA52" s="19"/>
      <c r="AB52" s="20"/>
      <c r="AC52" s="175">
        <f t="shared" ref="AC52:AC59" si="44">SUM(U52:AB52)</f>
        <v>6</v>
      </c>
    </row>
    <row r="53" spans="1:31" ht="25.5" x14ac:dyDescent="0.25">
      <c r="A53" s="527"/>
      <c r="B53" s="473"/>
      <c r="C53" s="226"/>
      <c r="D53" s="101" t="s">
        <v>188</v>
      </c>
      <c r="E53" s="212" t="s">
        <v>44</v>
      </c>
      <c r="F53" s="254" t="s">
        <v>48</v>
      </c>
      <c r="G53" s="427"/>
      <c r="H53" s="34">
        <v>1</v>
      </c>
      <c r="I53" s="135"/>
      <c r="J53" s="126">
        <v>6</v>
      </c>
      <c r="K53" s="140"/>
      <c r="L53" s="18"/>
      <c r="M53" s="19"/>
      <c r="N53" s="19"/>
      <c r="O53" s="7"/>
      <c r="P53" s="36"/>
      <c r="Q53" s="37">
        <f t="shared" si="41"/>
        <v>6</v>
      </c>
      <c r="R53" s="80">
        <v>1</v>
      </c>
      <c r="S53" s="80">
        <v>1</v>
      </c>
      <c r="T53" s="34">
        <f t="shared" ref="T53" si="45">H53</f>
        <v>1</v>
      </c>
      <c r="U53" s="338">
        <f t="shared" ref="U53:U59" si="46">0.5*I53</f>
        <v>0</v>
      </c>
      <c r="V53" s="398">
        <f t="shared" ref="V53:W59" si="47">0.5*J53</f>
        <v>3</v>
      </c>
      <c r="W53" s="140"/>
      <c r="X53" s="184"/>
      <c r="Y53" s="7"/>
      <c r="Z53" s="7"/>
      <c r="AA53" s="19"/>
      <c r="AB53" s="20"/>
      <c r="AC53" s="174">
        <f t="shared" si="44"/>
        <v>3</v>
      </c>
    </row>
    <row r="54" spans="1:31" ht="38.25" x14ac:dyDescent="0.25">
      <c r="A54" s="527"/>
      <c r="B54" s="436"/>
      <c r="C54" s="228"/>
      <c r="D54" s="101" t="s">
        <v>182</v>
      </c>
      <c r="E54" s="72" t="s">
        <v>46</v>
      </c>
      <c r="F54" s="254" t="s">
        <v>48</v>
      </c>
      <c r="G54" s="427"/>
      <c r="H54" s="34">
        <v>3</v>
      </c>
      <c r="I54" s="135"/>
      <c r="J54" s="126">
        <v>6</v>
      </c>
      <c r="K54" s="109">
        <v>6</v>
      </c>
      <c r="L54" s="19"/>
      <c r="M54" s="19"/>
      <c r="N54" s="19"/>
      <c r="O54" s="19"/>
      <c r="P54" s="20"/>
      <c r="Q54" s="21">
        <f t="shared" si="41"/>
        <v>12</v>
      </c>
      <c r="R54" s="80">
        <v>1</v>
      </c>
      <c r="S54" s="80">
        <v>1</v>
      </c>
      <c r="T54" s="50">
        <f t="shared" si="25"/>
        <v>3</v>
      </c>
      <c r="U54" s="338">
        <f t="shared" si="46"/>
        <v>0</v>
      </c>
      <c r="V54" s="398">
        <f t="shared" si="47"/>
        <v>3</v>
      </c>
      <c r="W54" s="398">
        <f t="shared" si="47"/>
        <v>3</v>
      </c>
      <c r="X54" s="193"/>
      <c r="Y54" s="19"/>
      <c r="Z54" s="19"/>
      <c r="AA54" s="19"/>
      <c r="AB54" s="20"/>
      <c r="AC54" s="174">
        <f t="shared" si="44"/>
        <v>6</v>
      </c>
    </row>
    <row r="55" spans="1:31" ht="25.5" x14ac:dyDescent="0.25">
      <c r="A55" s="527"/>
      <c r="B55" s="436"/>
      <c r="C55" s="228"/>
      <c r="D55" s="101" t="s">
        <v>184</v>
      </c>
      <c r="E55" s="212" t="s">
        <v>44</v>
      </c>
      <c r="F55" s="254" t="s">
        <v>48</v>
      </c>
      <c r="G55" s="427"/>
      <c r="H55" s="34">
        <v>1</v>
      </c>
      <c r="I55" s="135"/>
      <c r="J55" s="126">
        <v>6</v>
      </c>
      <c r="K55" s="109">
        <v>4</v>
      </c>
      <c r="L55" s="19"/>
      <c r="M55" s="19"/>
      <c r="N55" s="19"/>
      <c r="O55" s="19"/>
      <c r="P55" s="20"/>
      <c r="Q55" s="21">
        <f t="shared" si="41"/>
        <v>10</v>
      </c>
      <c r="R55" s="80">
        <v>1</v>
      </c>
      <c r="S55" s="80">
        <v>1</v>
      </c>
      <c r="T55" s="50">
        <f t="shared" si="25"/>
        <v>1</v>
      </c>
      <c r="U55" s="338">
        <f t="shared" si="46"/>
        <v>0</v>
      </c>
      <c r="V55" s="398">
        <f t="shared" si="47"/>
        <v>3</v>
      </c>
      <c r="W55" s="398">
        <f t="shared" si="47"/>
        <v>2</v>
      </c>
      <c r="X55" s="193"/>
      <c r="Y55" s="19"/>
      <c r="Z55" s="19"/>
      <c r="AA55" s="19"/>
      <c r="AB55" s="20"/>
      <c r="AC55" s="174">
        <f t="shared" si="44"/>
        <v>5</v>
      </c>
    </row>
    <row r="56" spans="1:31" ht="27.95" customHeight="1" x14ac:dyDescent="0.25">
      <c r="A56" s="527"/>
      <c r="B56" s="528"/>
      <c r="C56" s="235" t="s">
        <v>201</v>
      </c>
      <c r="D56" s="101" t="s">
        <v>186</v>
      </c>
      <c r="E56" s="212" t="s">
        <v>44</v>
      </c>
      <c r="F56" s="254" t="s">
        <v>48</v>
      </c>
      <c r="G56" s="427"/>
      <c r="H56" s="34">
        <v>1</v>
      </c>
      <c r="I56" s="135"/>
      <c r="J56" s="126">
        <v>6</v>
      </c>
      <c r="K56" s="109"/>
      <c r="L56" s="48"/>
      <c r="M56" s="48"/>
      <c r="N56" s="48"/>
      <c r="O56" s="48"/>
      <c r="P56" s="49"/>
      <c r="Q56" s="47">
        <f t="shared" si="41"/>
        <v>6</v>
      </c>
      <c r="R56" s="80">
        <v>1</v>
      </c>
      <c r="S56" s="80">
        <v>1</v>
      </c>
      <c r="T56" s="50">
        <f t="shared" si="25"/>
        <v>1</v>
      </c>
      <c r="U56" s="338">
        <f t="shared" si="46"/>
        <v>0</v>
      </c>
      <c r="V56" s="398">
        <f t="shared" si="47"/>
        <v>3</v>
      </c>
      <c r="W56" s="109"/>
      <c r="X56" s="194"/>
      <c r="Y56" s="48"/>
      <c r="Z56" s="48"/>
      <c r="AA56" s="48"/>
      <c r="AB56" s="49"/>
      <c r="AC56" s="174">
        <f t="shared" si="44"/>
        <v>3</v>
      </c>
    </row>
    <row r="57" spans="1:31" ht="38.25" x14ac:dyDescent="0.25">
      <c r="A57" s="527"/>
      <c r="B57" s="528"/>
      <c r="C57" s="228"/>
      <c r="D57" s="101" t="s">
        <v>187</v>
      </c>
      <c r="E57" s="72" t="s">
        <v>46</v>
      </c>
      <c r="F57" s="254" t="s">
        <v>48</v>
      </c>
      <c r="G57" s="427"/>
      <c r="H57" s="34">
        <v>2</v>
      </c>
      <c r="I57" s="135"/>
      <c r="J57" s="126">
        <v>10</v>
      </c>
      <c r="K57" s="109"/>
      <c r="L57" s="48"/>
      <c r="M57" s="48"/>
      <c r="N57" s="48"/>
      <c r="O57" s="48"/>
      <c r="P57" s="49"/>
      <c r="Q57" s="47">
        <f t="shared" si="41"/>
        <v>10</v>
      </c>
      <c r="R57" s="80">
        <v>1</v>
      </c>
      <c r="S57" s="80">
        <v>1</v>
      </c>
      <c r="T57" s="50">
        <f t="shared" si="25"/>
        <v>2</v>
      </c>
      <c r="U57" s="338">
        <f t="shared" si="46"/>
        <v>0</v>
      </c>
      <c r="V57" s="398">
        <f t="shared" si="47"/>
        <v>5</v>
      </c>
      <c r="W57" s="109"/>
      <c r="X57" s="194"/>
      <c r="Y57" s="48"/>
      <c r="Z57" s="48"/>
      <c r="AA57" s="48"/>
      <c r="AB57" s="49"/>
      <c r="AC57" s="174">
        <f t="shared" si="44"/>
        <v>5</v>
      </c>
    </row>
    <row r="58" spans="1:31" ht="25.5" x14ac:dyDescent="0.25">
      <c r="A58" s="527"/>
      <c r="B58" s="528"/>
      <c r="C58" s="228"/>
      <c r="D58" s="101" t="s">
        <v>189</v>
      </c>
      <c r="E58" s="212" t="s">
        <v>44</v>
      </c>
      <c r="F58" s="254" t="s">
        <v>48</v>
      </c>
      <c r="G58" s="427"/>
      <c r="H58" s="34">
        <v>2</v>
      </c>
      <c r="I58" s="135"/>
      <c r="J58" s="126">
        <v>6</v>
      </c>
      <c r="K58" s="109">
        <v>4</v>
      </c>
      <c r="L58" s="48"/>
      <c r="M58" s="48"/>
      <c r="N58" s="48"/>
      <c r="O58" s="48"/>
      <c r="P58" s="49"/>
      <c r="Q58" s="47">
        <f t="shared" si="41"/>
        <v>10</v>
      </c>
      <c r="R58" s="80">
        <v>1</v>
      </c>
      <c r="S58" s="80">
        <v>1</v>
      </c>
      <c r="T58" s="50">
        <f t="shared" si="25"/>
        <v>2</v>
      </c>
      <c r="U58" s="338">
        <f t="shared" si="46"/>
        <v>0</v>
      </c>
      <c r="V58" s="398">
        <f t="shared" si="47"/>
        <v>3</v>
      </c>
      <c r="W58" s="398">
        <f t="shared" si="47"/>
        <v>2</v>
      </c>
      <c r="X58" s="194"/>
      <c r="Y58" s="48"/>
      <c r="Z58" s="48"/>
      <c r="AA58" s="48"/>
      <c r="AB58" s="49"/>
      <c r="AC58" s="174">
        <f t="shared" si="44"/>
        <v>5</v>
      </c>
    </row>
    <row r="59" spans="1:31" ht="15.75" thickBot="1" x14ac:dyDescent="0.3">
      <c r="A59" s="527"/>
      <c r="B59" s="529"/>
      <c r="C59" s="228"/>
      <c r="D59" s="101" t="s">
        <v>190</v>
      </c>
      <c r="E59" s="212" t="s">
        <v>44</v>
      </c>
      <c r="F59" s="254" t="s">
        <v>48</v>
      </c>
      <c r="G59" s="427"/>
      <c r="H59" s="34">
        <v>1</v>
      </c>
      <c r="I59" s="135"/>
      <c r="J59" s="126">
        <v>8</v>
      </c>
      <c r="K59" s="109"/>
      <c r="L59" s="48"/>
      <c r="M59" s="48"/>
      <c r="N59" s="48"/>
      <c r="O59" s="48"/>
      <c r="P59" s="49"/>
      <c r="Q59" s="47">
        <f t="shared" si="41"/>
        <v>8</v>
      </c>
      <c r="R59" s="80">
        <v>1</v>
      </c>
      <c r="S59" s="80">
        <v>1</v>
      </c>
      <c r="T59" s="50">
        <f t="shared" si="25"/>
        <v>1</v>
      </c>
      <c r="U59" s="338">
        <f t="shared" si="46"/>
        <v>0</v>
      </c>
      <c r="V59" s="398">
        <f t="shared" si="47"/>
        <v>4</v>
      </c>
      <c r="W59" s="109"/>
      <c r="X59" s="194"/>
      <c r="Y59" s="48"/>
      <c r="Z59" s="48"/>
      <c r="AA59" s="48"/>
      <c r="AB59" s="49"/>
      <c r="AC59" s="176">
        <f t="shared" si="44"/>
        <v>4</v>
      </c>
    </row>
    <row r="60" spans="1:31" ht="15.75" thickBot="1" x14ac:dyDescent="0.3">
      <c r="A60" s="430" t="s">
        <v>24</v>
      </c>
      <c r="B60" s="431"/>
      <c r="C60" s="431"/>
      <c r="D60" s="524"/>
      <c r="E60" s="524"/>
      <c r="F60" s="525"/>
      <c r="G60" s="426" t="s">
        <v>24</v>
      </c>
      <c r="H60" s="16">
        <f t="shared" ref="H60:Q60" si="48">SUM(H61:H76)</f>
        <v>30</v>
      </c>
      <c r="I60" s="16">
        <f t="shared" si="48"/>
        <v>0</v>
      </c>
      <c r="J60" s="16">
        <f t="shared" si="48"/>
        <v>102</v>
      </c>
      <c r="K60" s="16">
        <f t="shared" si="48"/>
        <v>18</v>
      </c>
      <c r="L60" s="16">
        <f t="shared" si="48"/>
        <v>30</v>
      </c>
      <c r="M60" s="16">
        <f t="shared" si="48"/>
        <v>134</v>
      </c>
      <c r="N60" s="16">
        <f t="shared" si="48"/>
        <v>20</v>
      </c>
      <c r="O60" s="16">
        <f t="shared" si="48"/>
        <v>0</v>
      </c>
      <c r="P60" s="16">
        <f t="shared" si="48"/>
        <v>0</v>
      </c>
      <c r="Q60" s="16">
        <f t="shared" si="48"/>
        <v>304</v>
      </c>
      <c r="R60" s="243"/>
      <c r="S60" s="244"/>
      <c r="T60" s="16">
        <f t="shared" ref="T60:AC60" si="49">SUM(T61:T76)</f>
        <v>30</v>
      </c>
      <c r="U60" s="16">
        <f t="shared" si="49"/>
        <v>0</v>
      </c>
      <c r="V60" s="156">
        <f t="shared" si="49"/>
        <v>51</v>
      </c>
      <c r="W60" s="16">
        <f t="shared" si="49"/>
        <v>9</v>
      </c>
      <c r="X60" s="16">
        <f t="shared" si="49"/>
        <v>15</v>
      </c>
      <c r="Y60" s="16">
        <f t="shared" si="49"/>
        <v>67</v>
      </c>
      <c r="Z60" s="16">
        <f t="shared" si="49"/>
        <v>10</v>
      </c>
      <c r="AA60" s="16">
        <f t="shared" si="49"/>
        <v>0</v>
      </c>
      <c r="AB60" s="16">
        <f t="shared" si="49"/>
        <v>0</v>
      </c>
      <c r="AC60" s="156">
        <f t="shared" si="49"/>
        <v>152</v>
      </c>
      <c r="AD60" s="157">
        <f>Q60-I60</f>
        <v>304</v>
      </c>
      <c r="AE60" s="157">
        <f>AC60-U60</f>
        <v>152</v>
      </c>
    </row>
    <row r="61" spans="1:31" ht="30" customHeight="1" thickBot="1" x14ac:dyDescent="0.3">
      <c r="A61" s="439" t="s">
        <v>225</v>
      </c>
      <c r="B61" s="439" t="s">
        <v>266</v>
      </c>
      <c r="C61" s="229"/>
      <c r="D61" s="79" t="s">
        <v>243</v>
      </c>
      <c r="E61" s="62" t="s">
        <v>44</v>
      </c>
      <c r="F61" s="63" t="s">
        <v>48</v>
      </c>
      <c r="G61" s="427"/>
      <c r="H61" s="378">
        <v>2</v>
      </c>
      <c r="I61" s="35"/>
      <c r="J61" s="35"/>
      <c r="K61" s="7"/>
      <c r="L61" s="7">
        <v>30</v>
      </c>
      <c r="M61" s="7"/>
      <c r="N61" s="7"/>
      <c r="O61" s="28"/>
      <c r="P61" s="29"/>
      <c r="Q61" s="30">
        <f t="shared" ref="Q61:Q64" si="50">SUM(I61:P61)</f>
        <v>30</v>
      </c>
      <c r="R61" s="145">
        <v>1</v>
      </c>
      <c r="S61" s="146"/>
      <c r="T61" s="17">
        <f t="shared" ref="T61:T64" si="51">H61</f>
        <v>2</v>
      </c>
      <c r="U61" s="391"/>
      <c r="V61" s="392"/>
      <c r="W61" s="48"/>
      <c r="X61" s="393">
        <f>0.5*L61</f>
        <v>15</v>
      </c>
      <c r="Y61" s="48"/>
      <c r="Z61" s="48"/>
      <c r="AA61" s="48"/>
      <c r="AB61" s="49"/>
      <c r="AC61" s="175">
        <f t="shared" ref="AC61:AC64" si="52">SUM(U61:AB61)</f>
        <v>15</v>
      </c>
    </row>
    <row r="62" spans="1:31" ht="28.5" x14ac:dyDescent="0.25">
      <c r="A62" s="435"/>
      <c r="B62" s="435"/>
      <c r="C62" s="229"/>
      <c r="D62" s="78" t="s">
        <v>250</v>
      </c>
      <c r="E62" s="60" t="s">
        <v>44</v>
      </c>
      <c r="F62" s="61" t="s">
        <v>232</v>
      </c>
      <c r="G62" s="427"/>
      <c r="H62" s="378">
        <v>1</v>
      </c>
      <c r="I62" s="35"/>
      <c r="J62" s="35"/>
      <c r="K62" s="7"/>
      <c r="L62" s="7"/>
      <c r="M62" s="7"/>
      <c r="N62" s="7">
        <v>20</v>
      </c>
      <c r="O62" s="7"/>
      <c r="P62" s="36"/>
      <c r="Q62" s="379">
        <f t="shared" si="50"/>
        <v>20</v>
      </c>
      <c r="R62" s="147"/>
      <c r="S62" s="80"/>
      <c r="T62" s="378">
        <f>H62</f>
        <v>1</v>
      </c>
      <c r="U62" s="395"/>
      <c r="V62" s="35"/>
      <c r="W62" s="7"/>
      <c r="X62" s="7"/>
      <c r="Y62" s="7"/>
      <c r="Z62" s="185">
        <f>0.5*N62</f>
        <v>10</v>
      </c>
      <c r="AA62" s="7"/>
      <c r="AB62" s="98"/>
      <c r="AC62" s="175">
        <f t="shared" si="52"/>
        <v>10</v>
      </c>
    </row>
    <row r="63" spans="1:31" ht="30" x14ac:dyDescent="0.25">
      <c r="A63" s="435"/>
      <c r="B63" s="435"/>
      <c r="C63" s="229" t="s">
        <v>173</v>
      </c>
      <c r="D63" s="78" t="s">
        <v>73</v>
      </c>
      <c r="E63" s="72" t="s">
        <v>46</v>
      </c>
      <c r="F63" s="348" t="s">
        <v>212</v>
      </c>
      <c r="G63" s="427"/>
      <c r="H63" s="378">
        <v>2</v>
      </c>
      <c r="I63" s="35"/>
      <c r="J63" s="35"/>
      <c r="K63" s="7"/>
      <c r="L63" s="7"/>
      <c r="M63" s="7">
        <v>40</v>
      </c>
      <c r="N63" s="7"/>
      <c r="O63" s="7"/>
      <c r="P63" s="36"/>
      <c r="Q63" s="379">
        <f t="shared" si="50"/>
        <v>40</v>
      </c>
      <c r="R63" s="147"/>
      <c r="S63" s="80">
        <v>1</v>
      </c>
      <c r="T63" s="378">
        <f t="shared" ref="T63" si="53">H63</f>
        <v>2</v>
      </c>
      <c r="U63" s="395"/>
      <c r="V63" s="35"/>
      <c r="W63" s="7"/>
      <c r="X63" s="7"/>
      <c r="Y63" s="185">
        <f t="shared" ref="Y63:Y64" si="54">0.5*M63</f>
        <v>20</v>
      </c>
      <c r="Z63" s="7"/>
      <c r="AA63" s="7"/>
      <c r="AB63" s="98"/>
      <c r="AC63" s="174">
        <f t="shared" si="52"/>
        <v>20</v>
      </c>
    </row>
    <row r="64" spans="1:31" ht="29.25" thickBot="1" x14ac:dyDescent="0.3">
      <c r="A64" s="440"/>
      <c r="B64" s="445"/>
      <c r="C64" s="365"/>
      <c r="D64" s="76" t="s">
        <v>18</v>
      </c>
      <c r="E64" s="73" t="s">
        <v>46</v>
      </c>
      <c r="F64" s="349" t="s">
        <v>212</v>
      </c>
      <c r="G64" s="427"/>
      <c r="H64" s="22">
        <v>3</v>
      </c>
      <c r="I64" s="23"/>
      <c r="J64" s="23">
        <v>30</v>
      </c>
      <c r="K64" s="24"/>
      <c r="L64" s="24"/>
      <c r="M64" s="24">
        <v>40</v>
      </c>
      <c r="N64" s="24"/>
      <c r="O64" s="24"/>
      <c r="P64" s="25"/>
      <c r="Q64" s="26">
        <f t="shared" si="50"/>
        <v>70</v>
      </c>
      <c r="R64" s="148"/>
      <c r="S64" s="81">
        <v>1</v>
      </c>
      <c r="T64" s="22">
        <f t="shared" si="51"/>
        <v>3</v>
      </c>
      <c r="U64" s="171"/>
      <c r="V64" s="192">
        <f>0.5*J64</f>
        <v>15</v>
      </c>
      <c r="W64" s="24"/>
      <c r="X64" s="24"/>
      <c r="Y64" s="192">
        <f t="shared" si="54"/>
        <v>20</v>
      </c>
      <c r="Z64" s="24"/>
      <c r="AA64" s="24"/>
      <c r="AB64" s="328"/>
      <c r="AC64" s="176">
        <f t="shared" si="52"/>
        <v>35</v>
      </c>
    </row>
    <row r="65" spans="1:31" ht="38.25" x14ac:dyDescent="0.25">
      <c r="A65" s="490" t="s">
        <v>282</v>
      </c>
      <c r="B65" s="488" t="s">
        <v>307</v>
      </c>
      <c r="C65" s="366"/>
      <c r="D65" s="101" t="s">
        <v>197</v>
      </c>
      <c r="E65" s="100" t="s">
        <v>44</v>
      </c>
      <c r="F65" s="254" t="s">
        <v>48</v>
      </c>
      <c r="G65" s="427"/>
      <c r="H65" s="200">
        <v>1</v>
      </c>
      <c r="I65" s="135"/>
      <c r="J65" s="126">
        <v>6</v>
      </c>
      <c r="K65" s="109"/>
      <c r="L65" s="35"/>
      <c r="M65" s="7">
        <v>6</v>
      </c>
      <c r="N65" s="7"/>
      <c r="O65" s="7"/>
      <c r="P65" s="36"/>
      <c r="Q65" s="201">
        <f t="shared" ref="Q65:Q76" si="55">SUM(I65:P65)</f>
        <v>12</v>
      </c>
      <c r="R65" s="80">
        <v>1</v>
      </c>
      <c r="S65" s="80">
        <v>1</v>
      </c>
      <c r="T65" s="200">
        <f t="shared" si="25"/>
        <v>1</v>
      </c>
      <c r="U65" s="311">
        <f t="shared" ref="U65:W76" si="56">0.5*I65</f>
        <v>0</v>
      </c>
      <c r="V65" s="398">
        <f t="shared" si="56"/>
        <v>3</v>
      </c>
      <c r="W65" s="109"/>
      <c r="X65" s="35"/>
      <c r="Y65" s="398">
        <f t="shared" ref="Y65:Y66" si="57">0.5*M65</f>
        <v>3</v>
      </c>
      <c r="Z65" s="7"/>
      <c r="AA65" s="7"/>
      <c r="AB65" s="36"/>
      <c r="AC65" s="174">
        <f t="shared" ref="AC65:AC76" si="58">SUM(U65:AB65)</f>
        <v>6</v>
      </c>
    </row>
    <row r="66" spans="1:31" ht="51.75" thickBot="1" x14ac:dyDescent="0.3">
      <c r="A66" s="443"/>
      <c r="B66" s="489"/>
      <c r="C66" s="249" t="s">
        <v>201</v>
      </c>
      <c r="D66" s="101" t="s">
        <v>198</v>
      </c>
      <c r="E66" s="72" t="s">
        <v>46</v>
      </c>
      <c r="F66" s="254" t="s">
        <v>48</v>
      </c>
      <c r="G66" s="427"/>
      <c r="H66" s="200">
        <v>2</v>
      </c>
      <c r="I66" s="135"/>
      <c r="J66" s="126">
        <v>6</v>
      </c>
      <c r="K66" s="109"/>
      <c r="L66" s="35"/>
      <c r="M66" s="7">
        <v>6</v>
      </c>
      <c r="N66" s="7"/>
      <c r="O66" s="7"/>
      <c r="P66" s="36"/>
      <c r="Q66" s="201">
        <f t="shared" si="55"/>
        <v>12</v>
      </c>
      <c r="R66" s="80">
        <v>1</v>
      </c>
      <c r="S66" s="80">
        <v>1</v>
      </c>
      <c r="T66" s="200">
        <f t="shared" si="25"/>
        <v>2</v>
      </c>
      <c r="U66" s="338">
        <f t="shared" si="56"/>
        <v>0</v>
      </c>
      <c r="V66" s="398">
        <f t="shared" si="56"/>
        <v>3</v>
      </c>
      <c r="W66" s="109"/>
      <c r="X66" s="35"/>
      <c r="Y66" s="398">
        <f t="shared" si="57"/>
        <v>3</v>
      </c>
      <c r="Z66" s="185"/>
      <c r="AA66" s="185"/>
      <c r="AB66" s="36"/>
      <c r="AC66" s="174">
        <f t="shared" si="58"/>
        <v>6</v>
      </c>
    </row>
    <row r="67" spans="1:31" ht="45" customHeight="1" thickBot="1" x14ac:dyDescent="0.3">
      <c r="A67" s="443"/>
      <c r="B67" s="489" t="s">
        <v>308</v>
      </c>
      <c r="C67" s="250" t="s">
        <v>173</v>
      </c>
      <c r="D67" s="205" t="s">
        <v>208</v>
      </c>
      <c r="E67" s="103" t="s">
        <v>44</v>
      </c>
      <c r="F67" s="254" t="s">
        <v>48</v>
      </c>
      <c r="G67" s="427"/>
      <c r="H67" s="34">
        <v>1</v>
      </c>
      <c r="I67" s="135"/>
      <c r="J67" s="126">
        <v>6</v>
      </c>
      <c r="K67" s="109">
        <v>6</v>
      </c>
      <c r="L67" s="35"/>
      <c r="M67" s="7"/>
      <c r="N67" s="7"/>
      <c r="O67" s="7"/>
      <c r="P67" s="36"/>
      <c r="Q67" s="37">
        <f t="shared" si="55"/>
        <v>12</v>
      </c>
      <c r="R67" s="80">
        <v>1</v>
      </c>
      <c r="S67" s="80">
        <v>1</v>
      </c>
      <c r="T67" s="50">
        <f t="shared" si="25"/>
        <v>1</v>
      </c>
      <c r="U67" s="338">
        <f t="shared" si="56"/>
        <v>0</v>
      </c>
      <c r="V67" s="398">
        <f t="shared" si="56"/>
        <v>3</v>
      </c>
      <c r="W67" s="398">
        <f t="shared" si="56"/>
        <v>3</v>
      </c>
      <c r="X67" s="35"/>
      <c r="Y67" s="7"/>
      <c r="Z67" s="7"/>
      <c r="AA67" s="7"/>
      <c r="AB67" s="36"/>
      <c r="AC67" s="175">
        <f t="shared" si="58"/>
        <v>6</v>
      </c>
    </row>
    <row r="68" spans="1:31" ht="45" customHeight="1" thickBot="1" x14ac:dyDescent="0.3">
      <c r="A68" s="443"/>
      <c r="B68" s="454"/>
      <c r="C68" s="226" t="s">
        <v>173</v>
      </c>
      <c r="D68" s="101" t="s">
        <v>209</v>
      </c>
      <c r="E68" s="103" t="s">
        <v>44</v>
      </c>
      <c r="F68" s="254" t="s">
        <v>48</v>
      </c>
      <c r="G68" s="427"/>
      <c r="H68" s="34">
        <v>2</v>
      </c>
      <c r="I68" s="135"/>
      <c r="J68" s="126">
        <v>6</v>
      </c>
      <c r="K68" s="109">
        <v>6</v>
      </c>
      <c r="L68" s="35"/>
      <c r="M68" s="7"/>
      <c r="N68" s="7"/>
      <c r="O68" s="7"/>
      <c r="P68" s="36"/>
      <c r="Q68" s="37">
        <f t="shared" si="55"/>
        <v>12</v>
      </c>
      <c r="R68" s="80"/>
      <c r="S68" s="80"/>
      <c r="T68" s="50">
        <f t="shared" si="25"/>
        <v>2</v>
      </c>
      <c r="U68" s="338">
        <f t="shared" si="56"/>
        <v>0</v>
      </c>
      <c r="V68" s="398">
        <f t="shared" si="56"/>
        <v>3</v>
      </c>
      <c r="W68" s="398">
        <f t="shared" si="56"/>
        <v>3</v>
      </c>
      <c r="X68" s="35"/>
      <c r="Y68" s="7"/>
      <c r="Z68" s="7"/>
      <c r="AA68" s="7"/>
      <c r="AB68" s="36"/>
      <c r="AC68" s="175">
        <f t="shared" si="58"/>
        <v>6</v>
      </c>
    </row>
    <row r="69" spans="1:31" ht="29.25" thickBot="1" x14ac:dyDescent="0.3">
      <c r="A69" s="443"/>
      <c r="B69" s="489" t="s">
        <v>309</v>
      </c>
      <c r="C69" s="367" t="s">
        <v>175</v>
      </c>
      <c r="D69" s="101" t="s">
        <v>289</v>
      </c>
      <c r="E69" s="103" t="s">
        <v>44</v>
      </c>
      <c r="F69" s="254" t="s">
        <v>48</v>
      </c>
      <c r="G69" s="427"/>
      <c r="H69" s="34">
        <v>2</v>
      </c>
      <c r="I69" s="135"/>
      <c r="J69" s="126">
        <v>6</v>
      </c>
      <c r="K69" s="109"/>
      <c r="L69" s="35"/>
      <c r="M69" s="7">
        <v>6</v>
      </c>
      <c r="N69" s="7"/>
      <c r="O69" s="7"/>
      <c r="P69" s="36"/>
      <c r="Q69" s="37">
        <f t="shared" ref="Q69" si="59">SUM(I69:P69)</f>
        <v>12</v>
      </c>
      <c r="R69" s="80">
        <v>1</v>
      </c>
      <c r="S69" s="80">
        <v>1</v>
      </c>
      <c r="T69" s="50">
        <f t="shared" ref="T69" si="60">H69</f>
        <v>2</v>
      </c>
      <c r="U69" s="338">
        <f t="shared" si="56"/>
        <v>0</v>
      </c>
      <c r="V69" s="398">
        <f t="shared" si="56"/>
        <v>3</v>
      </c>
      <c r="W69" s="109"/>
      <c r="X69" s="35"/>
      <c r="Y69" s="398">
        <f t="shared" ref="Y69:Y71" si="61">0.5*M69</f>
        <v>3</v>
      </c>
      <c r="Z69" s="7"/>
      <c r="AA69" s="7"/>
      <c r="AB69" s="36"/>
      <c r="AC69" s="175">
        <f t="shared" ref="AC69" si="62">SUM(U69:AB69)</f>
        <v>6</v>
      </c>
    </row>
    <row r="70" spans="1:31" ht="29.25" thickBot="1" x14ac:dyDescent="0.3">
      <c r="A70" s="443"/>
      <c r="B70" s="454"/>
      <c r="C70" s="367" t="s">
        <v>175</v>
      </c>
      <c r="D70" s="101" t="s">
        <v>286</v>
      </c>
      <c r="E70" s="103" t="s">
        <v>44</v>
      </c>
      <c r="F70" s="254" t="s">
        <v>48</v>
      </c>
      <c r="G70" s="427"/>
      <c r="H70" s="34">
        <v>2</v>
      </c>
      <c r="I70" s="135"/>
      <c r="J70" s="126">
        <v>6</v>
      </c>
      <c r="K70" s="109"/>
      <c r="L70" s="35"/>
      <c r="M70" s="7">
        <v>6</v>
      </c>
      <c r="N70" s="7"/>
      <c r="O70" s="7"/>
      <c r="P70" s="36"/>
      <c r="Q70" s="37">
        <f t="shared" si="55"/>
        <v>12</v>
      </c>
      <c r="R70" s="80">
        <v>1</v>
      </c>
      <c r="S70" s="80">
        <v>1</v>
      </c>
      <c r="T70" s="50">
        <f t="shared" si="25"/>
        <v>2</v>
      </c>
      <c r="U70" s="338">
        <f t="shared" si="56"/>
        <v>0</v>
      </c>
      <c r="V70" s="398">
        <f t="shared" si="56"/>
        <v>3</v>
      </c>
      <c r="W70" s="109"/>
      <c r="X70" s="35"/>
      <c r="Y70" s="398">
        <f t="shared" si="61"/>
        <v>3</v>
      </c>
      <c r="Z70" s="7"/>
      <c r="AA70" s="7"/>
      <c r="AB70" s="36"/>
      <c r="AC70" s="174">
        <f t="shared" si="58"/>
        <v>6</v>
      </c>
    </row>
    <row r="71" spans="1:31" ht="29.25" thickBot="1" x14ac:dyDescent="0.3">
      <c r="A71" s="443"/>
      <c r="B71" s="454"/>
      <c r="C71" s="367" t="s">
        <v>175</v>
      </c>
      <c r="D71" s="101" t="s">
        <v>287</v>
      </c>
      <c r="E71" s="103" t="s">
        <v>44</v>
      </c>
      <c r="F71" s="254" t="s">
        <v>48</v>
      </c>
      <c r="G71" s="427"/>
      <c r="H71" s="34">
        <v>2</v>
      </c>
      <c r="I71" s="135"/>
      <c r="J71" s="126">
        <v>6</v>
      </c>
      <c r="K71" s="109"/>
      <c r="L71" s="35"/>
      <c r="M71" s="7">
        <v>6</v>
      </c>
      <c r="N71" s="7"/>
      <c r="O71" s="7"/>
      <c r="P71" s="36"/>
      <c r="Q71" s="37">
        <f t="shared" si="55"/>
        <v>12</v>
      </c>
      <c r="R71" s="80">
        <v>1</v>
      </c>
      <c r="S71" s="80">
        <v>1</v>
      </c>
      <c r="T71" s="50">
        <f t="shared" si="25"/>
        <v>2</v>
      </c>
      <c r="U71" s="338">
        <f t="shared" si="56"/>
        <v>0</v>
      </c>
      <c r="V71" s="398">
        <f t="shared" si="56"/>
        <v>3</v>
      </c>
      <c r="W71" s="109"/>
      <c r="X71" s="35"/>
      <c r="Y71" s="398">
        <f t="shared" si="61"/>
        <v>3</v>
      </c>
      <c r="Z71" s="7"/>
      <c r="AA71" s="7"/>
      <c r="AB71" s="36"/>
      <c r="AC71" s="174">
        <f t="shared" si="58"/>
        <v>6</v>
      </c>
    </row>
    <row r="72" spans="1:31" ht="29.25" thickBot="1" x14ac:dyDescent="0.3">
      <c r="A72" s="443"/>
      <c r="B72" s="454"/>
      <c r="C72" s="367" t="s">
        <v>175</v>
      </c>
      <c r="D72" s="101" t="s">
        <v>191</v>
      </c>
      <c r="E72" s="103" t="s">
        <v>44</v>
      </c>
      <c r="F72" s="254" t="s">
        <v>48</v>
      </c>
      <c r="G72" s="427"/>
      <c r="H72" s="34">
        <v>2</v>
      </c>
      <c r="I72" s="135"/>
      <c r="J72" s="126">
        <v>6</v>
      </c>
      <c r="K72" s="109">
        <v>6</v>
      </c>
      <c r="L72" s="35"/>
      <c r="M72" s="7"/>
      <c r="N72" s="7"/>
      <c r="O72" s="7"/>
      <c r="P72" s="36"/>
      <c r="Q72" s="37">
        <f t="shared" si="55"/>
        <v>12</v>
      </c>
      <c r="R72" s="80">
        <v>1</v>
      </c>
      <c r="S72" s="80">
        <v>1</v>
      </c>
      <c r="T72" s="50">
        <f t="shared" si="25"/>
        <v>2</v>
      </c>
      <c r="U72" s="338">
        <f t="shared" si="56"/>
        <v>0</v>
      </c>
      <c r="V72" s="398">
        <f t="shared" si="56"/>
        <v>3</v>
      </c>
      <c r="W72" s="398">
        <f t="shared" si="56"/>
        <v>3</v>
      </c>
      <c r="X72" s="35"/>
      <c r="Y72" s="7"/>
      <c r="Z72" s="7"/>
      <c r="AA72" s="7"/>
      <c r="AB72" s="36"/>
      <c r="AC72" s="174">
        <f t="shared" si="58"/>
        <v>6</v>
      </c>
    </row>
    <row r="73" spans="1:31" ht="25.5" x14ac:dyDescent="0.25">
      <c r="A73" s="443"/>
      <c r="B73" s="454"/>
      <c r="C73" s="226" t="s">
        <v>204</v>
      </c>
      <c r="D73" s="101" t="s">
        <v>192</v>
      </c>
      <c r="E73" s="72" t="s">
        <v>46</v>
      </c>
      <c r="F73" s="254" t="s">
        <v>48</v>
      </c>
      <c r="G73" s="427"/>
      <c r="H73" s="34">
        <v>2</v>
      </c>
      <c r="I73" s="135"/>
      <c r="J73" s="126">
        <v>6</v>
      </c>
      <c r="K73" s="109"/>
      <c r="L73" s="35"/>
      <c r="M73" s="7">
        <v>6</v>
      </c>
      <c r="N73" s="7"/>
      <c r="O73" s="7"/>
      <c r="P73" s="36"/>
      <c r="Q73" s="37">
        <f t="shared" si="55"/>
        <v>12</v>
      </c>
      <c r="R73" s="80">
        <v>1</v>
      </c>
      <c r="S73" s="80">
        <v>1</v>
      </c>
      <c r="T73" s="50">
        <f t="shared" si="25"/>
        <v>2</v>
      </c>
      <c r="U73" s="338">
        <f t="shared" si="56"/>
        <v>0</v>
      </c>
      <c r="V73" s="398">
        <f t="shared" si="56"/>
        <v>3</v>
      </c>
      <c r="W73" s="109"/>
      <c r="X73" s="35"/>
      <c r="Y73" s="398">
        <f t="shared" ref="Y73:Y76" si="63">0.5*M73</f>
        <v>3</v>
      </c>
      <c r="Z73" s="7"/>
      <c r="AA73" s="7"/>
      <c r="AB73" s="36"/>
      <c r="AC73" s="174">
        <f t="shared" si="58"/>
        <v>6</v>
      </c>
    </row>
    <row r="74" spans="1:31" x14ac:dyDescent="0.25">
      <c r="A74" s="443"/>
      <c r="B74" s="454"/>
      <c r="C74" s="228"/>
      <c r="D74" s="101" t="s">
        <v>193</v>
      </c>
      <c r="E74" s="72" t="s">
        <v>46</v>
      </c>
      <c r="F74" s="254" t="s">
        <v>48</v>
      </c>
      <c r="G74" s="427"/>
      <c r="H74" s="34">
        <v>2</v>
      </c>
      <c r="I74" s="135"/>
      <c r="J74" s="126">
        <v>6</v>
      </c>
      <c r="K74" s="109"/>
      <c r="L74" s="35"/>
      <c r="M74" s="7">
        <v>6</v>
      </c>
      <c r="N74" s="7"/>
      <c r="O74" s="7"/>
      <c r="P74" s="36"/>
      <c r="Q74" s="37">
        <f t="shared" si="55"/>
        <v>12</v>
      </c>
      <c r="R74" s="80">
        <v>1</v>
      </c>
      <c r="S74" s="80">
        <v>1</v>
      </c>
      <c r="T74" s="50">
        <f t="shared" ref="T74:T76" si="64">H74</f>
        <v>2</v>
      </c>
      <c r="U74" s="338">
        <f t="shared" si="56"/>
        <v>0</v>
      </c>
      <c r="V74" s="398">
        <f t="shared" si="56"/>
        <v>3</v>
      </c>
      <c r="W74" s="109"/>
      <c r="X74" s="35"/>
      <c r="Y74" s="398">
        <f t="shared" si="63"/>
        <v>3</v>
      </c>
      <c r="Z74" s="7"/>
      <c r="AA74" s="7"/>
      <c r="AB74" s="36"/>
      <c r="AC74" s="174">
        <f t="shared" si="58"/>
        <v>6</v>
      </c>
    </row>
    <row r="75" spans="1:31" ht="25.5" x14ac:dyDescent="0.25">
      <c r="A75" s="443"/>
      <c r="B75" s="454"/>
      <c r="C75" s="228"/>
      <c r="D75" s="101" t="s">
        <v>194</v>
      </c>
      <c r="E75" s="72" t="s">
        <v>46</v>
      </c>
      <c r="F75" s="254" t="s">
        <v>48</v>
      </c>
      <c r="G75" s="427"/>
      <c r="H75" s="34">
        <v>2</v>
      </c>
      <c r="I75" s="135"/>
      <c r="J75" s="126">
        <v>6</v>
      </c>
      <c r="K75" s="109"/>
      <c r="L75" s="35"/>
      <c r="M75" s="7">
        <v>6</v>
      </c>
      <c r="N75" s="7"/>
      <c r="O75" s="7"/>
      <c r="P75" s="36"/>
      <c r="Q75" s="37">
        <f t="shared" si="55"/>
        <v>12</v>
      </c>
      <c r="R75" s="80">
        <v>1</v>
      </c>
      <c r="S75" s="80">
        <v>1</v>
      </c>
      <c r="T75" s="50">
        <f t="shared" si="64"/>
        <v>2</v>
      </c>
      <c r="U75" s="338">
        <f t="shared" si="56"/>
        <v>0</v>
      </c>
      <c r="V75" s="398">
        <f t="shared" si="56"/>
        <v>3</v>
      </c>
      <c r="W75" s="109"/>
      <c r="X75" s="35"/>
      <c r="Y75" s="398">
        <f t="shared" si="63"/>
        <v>3</v>
      </c>
      <c r="Z75" s="7"/>
      <c r="AA75" s="7"/>
      <c r="AB75" s="36"/>
      <c r="AC75" s="174">
        <f t="shared" si="58"/>
        <v>6</v>
      </c>
    </row>
    <row r="76" spans="1:31" ht="26.25" thickBot="1" x14ac:dyDescent="0.3">
      <c r="A76" s="440"/>
      <c r="B76" s="455"/>
      <c r="C76" s="228"/>
      <c r="D76" s="101" t="s">
        <v>196</v>
      </c>
      <c r="E76" s="73" t="s">
        <v>46</v>
      </c>
      <c r="F76" s="254" t="s">
        <v>48</v>
      </c>
      <c r="G76" s="427"/>
      <c r="H76" s="34">
        <v>2</v>
      </c>
      <c r="I76" s="135"/>
      <c r="J76" s="126">
        <v>6</v>
      </c>
      <c r="K76" s="109"/>
      <c r="L76" s="35"/>
      <c r="M76" s="7">
        <v>6</v>
      </c>
      <c r="N76" s="7"/>
      <c r="O76" s="7"/>
      <c r="P76" s="36"/>
      <c r="Q76" s="37">
        <f t="shared" si="55"/>
        <v>12</v>
      </c>
      <c r="R76" s="80">
        <v>1</v>
      </c>
      <c r="S76" s="80">
        <v>1</v>
      </c>
      <c r="T76" s="50">
        <f t="shared" si="64"/>
        <v>2</v>
      </c>
      <c r="U76" s="338">
        <f t="shared" si="56"/>
        <v>0</v>
      </c>
      <c r="V76" s="398">
        <f t="shared" si="56"/>
        <v>3</v>
      </c>
      <c r="W76" s="109"/>
      <c r="X76" s="35"/>
      <c r="Y76" s="398">
        <f t="shared" si="63"/>
        <v>3</v>
      </c>
      <c r="Z76" s="7"/>
      <c r="AA76" s="7"/>
      <c r="AB76" s="36"/>
      <c r="AC76" s="176">
        <f t="shared" si="58"/>
        <v>6</v>
      </c>
    </row>
    <row r="77" spans="1:31" ht="15.75" thickBot="1" x14ac:dyDescent="0.3">
      <c r="A77" s="430" t="s">
        <v>25</v>
      </c>
      <c r="B77" s="431"/>
      <c r="C77" s="431"/>
      <c r="D77" s="431"/>
      <c r="E77" s="431"/>
      <c r="F77" s="432"/>
      <c r="G77" s="502" t="s">
        <v>25</v>
      </c>
      <c r="H77" s="16">
        <f t="shared" ref="H77:Q77" si="65">SUM(H78:H87)</f>
        <v>30</v>
      </c>
      <c r="I77" s="16">
        <f t="shared" si="65"/>
        <v>80</v>
      </c>
      <c r="J77" s="16">
        <f t="shared" si="65"/>
        <v>10</v>
      </c>
      <c r="K77" s="16">
        <f t="shared" si="65"/>
        <v>51</v>
      </c>
      <c r="L77" s="16">
        <f t="shared" si="65"/>
        <v>0</v>
      </c>
      <c r="M77" s="16">
        <f t="shared" si="65"/>
        <v>78</v>
      </c>
      <c r="N77" s="16">
        <f t="shared" si="65"/>
        <v>30</v>
      </c>
      <c r="O77" s="16">
        <f t="shared" si="65"/>
        <v>15</v>
      </c>
      <c r="P77" s="16">
        <f t="shared" si="65"/>
        <v>140</v>
      </c>
      <c r="Q77" s="16">
        <f t="shared" si="65"/>
        <v>404</v>
      </c>
      <c r="R77" s="243"/>
      <c r="S77" s="244"/>
      <c r="T77" s="16">
        <f t="shared" ref="T77:AC77" si="66">SUM(T78:T87)</f>
        <v>30</v>
      </c>
      <c r="U77" s="16">
        <f t="shared" si="66"/>
        <v>40</v>
      </c>
      <c r="V77" s="16">
        <f t="shared" si="66"/>
        <v>5</v>
      </c>
      <c r="W77" s="16">
        <f t="shared" si="66"/>
        <v>26</v>
      </c>
      <c r="X77" s="16">
        <f t="shared" si="66"/>
        <v>0</v>
      </c>
      <c r="Y77" s="16">
        <f t="shared" si="66"/>
        <v>39</v>
      </c>
      <c r="Z77" s="16">
        <f t="shared" si="66"/>
        <v>18</v>
      </c>
      <c r="AA77" s="16">
        <f t="shared" si="66"/>
        <v>9</v>
      </c>
      <c r="AB77" s="16">
        <f t="shared" si="66"/>
        <v>140</v>
      </c>
      <c r="AC77" s="156">
        <f t="shared" si="66"/>
        <v>277</v>
      </c>
      <c r="AD77" s="157">
        <f>Q77-I77-P83-P84</f>
        <v>184</v>
      </c>
      <c r="AE77" s="157">
        <f>AC77-U77-AB83-AB84</f>
        <v>97</v>
      </c>
    </row>
    <row r="78" spans="1:31" ht="28.5" customHeight="1" thickBot="1" x14ac:dyDescent="0.3">
      <c r="A78" s="236" t="s">
        <v>271</v>
      </c>
      <c r="B78" s="320" t="s">
        <v>272</v>
      </c>
      <c r="C78" s="363"/>
      <c r="D78" s="79" t="s">
        <v>251</v>
      </c>
      <c r="E78" s="62" t="s">
        <v>44</v>
      </c>
      <c r="F78" s="63" t="s">
        <v>232</v>
      </c>
      <c r="G78" s="503"/>
      <c r="H78" s="17">
        <v>2</v>
      </c>
      <c r="I78" s="89"/>
      <c r="J78" s="89"/>
      <c r="K78" s="28">
        <v>15</v>
      </c>
      <c r="L78" s="28"/>
      <c r="M78" s="28"/>
      <c r="N78" s="28"/>
      <c r="O78" s="28"/>
      <c r="P78" s="29"/>
      <c r="Q78" s="379">
        <f t="shared" ref="Q78:Q79" si="67">SUM(I78:P78)</f>
        <v>15</v>
      </c>
      <c r="R78" s="145"/>
      <c r="S78" s="146"/>
      <c r="T78" s="380">
        <f>H78</f>
        <v>2</v>
      </c>
      <c r="U78" s="89"/>
      <c r="V78" s="89"/>
      <c r="W78" s="28">
        <v>8</v>
      </c>
      <c r="X78" s="28"/>
      <c r="Y78" s="7"/>
      <c r="Z78" s="28"/>
      <c r="AA78" s="28"/>
      <c r="AB78" s="29"/>
      <c r="AC78" s="175">
        <f t="shared" ref="AC78:AC87" si="68">SUM(U78:AB78)</f>
        <v>8</v>
      </c>
    </row>
    <row r="79" spans="1:31" ht="28.5" x14ac:dyDescent="0.25">
      <c r="A79" s="435" t="s">
        <v>267</v>
      </c>
      <c r="B79" s="435" t="s">
        <v>273</v>
      </c>
      <c r="C79" s="297"/>
      <c r="D79" s="79" t="s">
        <v>74</v>
      </c>
      <c r="E79" s="62" t="s">
        <v>44</v>
      </c>
      <c r="F79" s="63" t="s">
        <v>212</v>
      </c>
      <c r="G79" s="503"/>
      <c r="H79" s="17">
        <v>3</v>
      </c>
      <c r="I79" s="94">
        <v>22</v>
      </c>
      <c r="J79" s="89">
        <v>2</v>
      </c>
      <c r="K79" s="28"/>
      <c r="L79" s="28"/>
      <c r="M79" s="28">
        <v>30</v>
      </c>
      <c r="N79" s="28"/>
      <c r="O79" s="28"/>
      <c r="P79" s="29"/>
      <c r="Q79" s="379">
        <f t="shared" si="67"/>
        <v>54</v>
      </c>
      <c r="R79" s="145"/>
      <c r="S79" s="146">
        <v>1</v>
      </c>
      <c r="T79" s="380">
        <f t="shared" ref="T79:T87" si="69">H79</f>
        <v>3</v>
      </c>
      <c r="U79" s="311">
        <f t="shared" ref="U79:U80" si="70">0.5*I79</f>
        <v>11</v>
      </c>
      <c r="V79" s="89">
        <v>1</v>
      </c>
      <c r="W79" s="28"/>
      <c r="X79" s="28"/>
      <c r="Y79" s="191">
        <f t="shared" ref="Y79:Y80" si="71">0.5*M79</f>
        <v>15</v>
      </c>
      <c r="Z79" s="28"/>
      <c r="AA79" s="28"/>
      <c r="AB79" s="29"/>
      <c r="AC79" s="175">
        <f t="shared" si="68"/>
        <v>27</v>
      </c>
    </row>
    <row r="80" spans="1:31" ht="43.5" thickBot="1" x14ac:dyDescent="0.3">
      <c r="A80" s="436"/>
      <c r="B80" s="436"/>
      <c r="C80" s="105" t="s">
        <v>201</v>
      </c>
      <c r="D80" s="78" t="s">
        <v>75</v>
      </c>
      <c r="E80" s="72" t="s">
        <v>46</v>
      </c>
      <c r="F80" s="61" t="s">
        <v>212</v>
      </c>
      <c r="G80" s="503"/>
      <c r="H80" s="378">
        <v>3</v>
      </c>
      <c r="I80" s="95">
        <v>22</v>
      </c>
      <c r="J80" s="105">
        <v>2</v>
      </c>
      <c r="K80" s="7"/>
      <c r="L80" s="7"/>
      <c r="M80" s="7">
        <v>30</v>
      </c>
      <c r="N80" s="7"/>
      <c r="O80" s="7"/>
      <c r="P80" s="36"/>
      <c r="Q80" s="379">
        <f t="shared" ref="Q80:Q87" si="72">SUM(I80:P80)</f>
        <v>54</v>
      </c>
      <c r="R80" s="147"/>
      <c r="S80" s="80">
        <v>1</v>
      </c>
      <c r="T80" s="380">
        <f t="shared" si="69"/>
        <v>3</v>
      </c>
      <c r="U80" s="315">
        <f t="shared" si="70"/>
        <v>11</v>
      </c>
      <c r="V80" s="105">
        <v>1</v>
      </c>
      <c r="W80" s="7"/>
      <c r="X80" s="7"/>
      <c r="Y80" s="185">
        <f t="shared" si="71"/>
        <v>15</v>
      </c>
      <c r="Z80" s="7"/>
      <c r="AA80" s="7"/>
      <c r="AB80" s="36"/>
      <c r="AC80" s="174">
        <f t="shared" si="68"/>
        <v>27</v>
      </c>
    </row>
    <row r="81" spans="1:31" ht="44.1" customHeight="1" x14ac:dyDescent="0.25">
      <c r="A81" s="437" t="s">
        <v>268</v>
      </c>
      <c r="B81" s="418" t="s">
        <v>226</v>
      </c>
      <c r="C81" s="223"/>
      <c r="D81" s="79" t="s">
        <v>15</v>
      </c>
      <c r="E81" s="58" t="s">
        <v>45</v>
      </c>
      <c r="F81" s="347" t="s">
        <v>234</v>
      </c>
      <c r="G81" s="503"/>
      <c r="H81" s="17">
        <v>5</v>
      </c>
      <c r="I81" s="27"/>
      <c r="J81" s="89"/>
      <c r="K81" s="28"/>
      <c r="L81" s="28"/>
      <c r="M81" s="28"/>
      <c r="N81" s="28"/>
      <c r="O81" s="28">
        <v>15</v>
      </c>
      <c r="P81" s="29"/>
      <c r="Q81" s="379">
        <f t="shared" si="72"/>
        <v>15</v>
      </c>
      <c r="R81" s="146">
        <v>1</v>
      </c>
      <c r="S81" s="146">
        <v>1</v>
      </c>
      <c r="T81" s="380">
        <f t="shared" si="69"/>
        <v>5</v>
      </c>
      <c r="U81" s="27"/>
      <c r="V81" s="89"/>
      <c r="W81" s="28"/>
      <c r="X81" s="28"/>
      <c r="Y81" s="28"/>
      <c r="Z81" s="28"/>
      <c r="AA81" s="28">
        <f>0.6*O81</f>
        <v>9</v>
      </c>
      <c r="AB81" s="29"/>
      <c r="AC81" s="174">
        <f t="shared" si="68"/>
        <v>9</v>
      </c>
    </row>
    <row r="82" spans="1:31" ht="44.1" customHeight="1" thickBot="1" x14ac:dyDescent="0.3">
      <c r="A82" s="438"/>
      <c r="B82" s="419"/>
      <c r="C82" s="230"/>
      <c r="D82" s="76" t="s">
        <v>16</v>
      </c>
      <c r="E82" s="56" t="s">
        <v>44</v>
      </c>
      <c r="F82" s="349" t="s">
        <v>212</v>
      </c>
      <c r="G82" s="503"/>
      <c r="H82" s="22">
        <v>2</v>
      </c>
      <c r="I82" s="23"/>
      <c r="J82" s="88"/>
      <c r="K82" s="24"/>
      <c r="L82" s="24"/>
      <c r="M82" s="24"/>
      <c r="N82" s="24">
        <v>30</v>
      </c>
      <c r="O82" s="24"/>
      <c r="P82" s="25"/>
      <c r="Q82" s="26">
        <f t="shared" si="72"/>
        <v>30</v>
      </c>
      <c r="R82" s="148"/>
      <c r="S82" s="81">
        <v>1</v>
      </c>
      <c r="T82" s="22">
        <f t="shared" si="69"/>
        <v>2</v>
      </c>
      <c r="U82" s="23"/>
      <c r="V82" s="88"/>
      <c r="W82" s="24"/>
      <c r="X82" s="24"/>
      <c r="Y82" s="24"/>
      <c r="Z82" s="24">
        <f>0.6*N82</f>
        <v>18</v>
      </c>
      <c r="AA82" s="24"/>
      <c r="AB82" s="25"/>
      <c r="AC82" s="174">
        <f t="shared" si="68"/>
        <v>18</v>
      </c>
    </row>
    <row r="83" spans="1:31" ht="44.1" customHeight="1" x14ac:dyDescent="0.25">
      <c r="A83" s="491" t="s">
        <v>269</v>
      </c>
      <c r="B83" s="418" t="s">
        <v>227</v>
      </c>
      <c r="C83" s="239" t="s">
        <v>175</v>
      </c>
      <c r="D83" s="208" t="s">
        <v>228</v>
      </c>
      <c r="E83" s="62" t="s">
        <v>44</v>
      </c>
      <c r="F83" s="263" t="s">
        <v>212</v>
      </c>
      <c r="G83" s="503"/>
      <c r="H83" s="378">
        <v>3</v>
      </c>
      <c r="I83" s="35"/>
      <c r="J83" s="105"/>
      <c r="K83" s="7"/>
      <c r="L83" s="7"/>
      <c r="M83" s="7"/>
      <c r="N83" s="7"/>
      <c r="O83" s="7"/>
      <c r="P83" s="29">
        <v>70</v>
      </c>
      <c r="Q83" s="30">
        <f t="shared" si="72"/>
        <v>70</v>
      </c>
      <c r="R83" s="145"/>
      <c r="S83" s="146">
        <v>1</v>
      </c>
      <c r="T83" s="17">
        <f t="shared" si="69"/>
        <v>3</v>
      </c>
      <c r="U83" s="27"/>
      <c r="V83" s="89"/>
      <c r="W83" s="28"/>
      <c r="X83" s="28"/>
      <c r="Y83" s="28"/>
      <c r="Z83" s="28"/>
      <c r="AA83" s="28"/>
      <c r="AB83" s="36">
        <f>P83</f>
        <v>70</v>
      </c>
      <c r="AC83" s="174">
        <f t="shared" si="68"/>
        <v>70</v>
      </c>
    </row>
    <row r="84" spans="1:31" ht="54.95" customHeight="1" thickBot="1" x14ac:dyDescent="0.3">
      <c r="A84" s="492"/>
      <c r="B84" s="419"/>
      <c r="C84" s="88"/>
      <c r="D84" s="209" t="s">
        <v>229</v>
      </c>
      <c r="E84" s="56" t="s">
        <v>44</v>
      </c>
      <c r="F84" s="264" t="s">
        <v>212</v>
      </c>
      <c r="G84" s="503"/>
      <c r="H84" s="22">
        <v>3</v>
      </c>
      <c r="I84" s="23"/>
      <c r="J84" s="88"/>
      <c r="K84" s="24"/>
      <c r="L84" s="24"/>
      <c r="M84" s="24"/>
      <c r="N84" s="24"/>
      <c r="O84" s="24"/>
      <c r="P84" s="25">
        <v>70</v>
      </c>
      <c r="Q84" s="26">
        <f t="shared" si="72"/>
        <v>70</v>
      </c>
      <c r="R84" s="148"/>
      <c r="S84" s="81">
        <v>1</v>
      </c>
      <c r="T84" s="22">
        <f t="shared" si="69"/>
        <v>3</v>
      </c>
      <c r="U84" s="23"/>
      <c r="V84" s="88"/>
      <c r="W84" s="24"/>
      <c r="X84" s="24"/>
      <c r="Y84" s="24"/>
      <c r="Z84" s="24"/>
      <c r="AA84" s="24"/>
      <c r="AB84" s="25">
        <f>P84</f>
        <v>70</v>
      </c>
      <c r="AC84" s="174">
        <f t="shared" si="68"/>
        <v>70</v>
      </c>
    </row>
    <row r="85" spans="1:31" ht="28.5" customHeight="1" x14ac:dyDescent="0.25">
      <c r="A85" s="498" t="s">
        <v>270</v>
      </c>
      <c r="B85" s="433" t="s">
        <v>293</v>
      </c>
      <c r="C85" s="53" t="s">
        <v>173</v>
      </c>
      <c r="D85" s="118" t="s">
        <v>108</v>
      </c>
      <c r="E85" s="119" t="s">
        <v>44</v>
      </c>
      <c r="F85" s="53" t="s">
        <v>234</v>
      </c>
      <c r="G85" s="503"/>
      <c r="H85" s="17">
        <v>3</v>
      </c>
      <c r="I85" s="94">
        <v>12</v>
      </c>
      <c r="J85" s="89">
        <v>2</v>
      </c>
      <c r="K85" s="28">
        <v>18</v>
      </c>
      <c r="L85" s="28"/>
      <c r="M85" s="28"/>
      <c r="N85" s="28"/>
      <c r="O85" s="28"/>
      <c r="P85" s="29"/>
      <c r="Q85" s="30">
        <f t="shared" si="72"/>
        <v>32</v>
      </c>
      <c r="R85" s="145">
        <v>1</v>
      </c>
      <c r="S85" s="146"/>
      <c r="T85" s="17">
        <f t="shared" si="69"/>
        <v>3</v>
      </c>
      <c r="U85" s="311">
        <f>0.5*I85</f>
        <v>6</v>
      </c>
      <c r="V85" s="89">
        <v>1</v>
      </c>
      <c r="W85" s="191">
        <f t="shared" ref="W85:W86" si="73">0.5*K85</f>
        <v>9</v>
      </c>
      <c r="X85" s="28"/>
      <c r="Y85" s="28"/>
      <c r="Z85" s="28"/>
      <c r="AA85" s="28"/>
      <c r="AB85" s="29"/>
      <c r="AC85" s="174">
        <f t="shared" si="68"/>
        <v>16</v>
      </c>
    </row>
    <row r="86" spans="1:31" ht="28.5" x14ac:dyDescent="0.25">
      <c r="A86" s="498"/>
      <c r="B86" s="433"/>
      <c r="C86" s="52"/>
      <c r="D86" s="120" t="s">
        <v>109</v>
      </c>
      <c r="E86" s="123" t="s">
        <v>44</v>
      </c>
      <c r="F86" s="52" t="s">
        <v>234</v>
      </c>
      <c r="G86" s="503"/>
      <c r="H86" s="378">
        <v>3</v>
      </c>
      <c r="I86" s="95">
        <v>12</v>
      </c>
      <c r="J86" s="105">
        <v>2</v>
      </c>
      <c r="K86" s="7">
        <v>18</v>
      </c>
      <c r="L86" s="7"/>
      <c r="M86" s="7"/>
      <c r="N86" s="7"/>
      <c r="O86" s="7"/>
      <c r="P86" s="36"/>
      <c r="Q86" s="379">
        <f t="shared" si="72"/>
        <v>32</v>
      </c>
      <c r="R86" s="147">
        <v>1</v>
      </c>
      <c r="S86" s="80"/>
      <c r="T86" s="380">
        <f t="shared" si="69"/>
        <v>3</v>
      </c>
      <c r="U86" s="315">
        <f t="shared" ref="U86:U87" si="74">0.5*I86</f>
        <v>6</v>
      </c>
      <c r="V86" s="105">
        <v>1</v>
      </c>
      <c r="W86" s="185">
        <f t="shared" si="73"/>
        <v>9</v>
      </c>
      <c r="X86" s="7"/>
      <c r="Y86" s="7"/>
      <c r="Z86" s="7"/>
      <c r="AA86" s="7"/>
      <c r="AB86" s="36"/>
      <c r="AC86" s="174">
        <f t="shared" si="68"/>
        <v>16</v>
      </c>
    </row>
    <row r="87" spans="1:31" ht="15.75" thickBot="1" x14ac:dyDescent="0.3">
      <c r="A87" s="499"/>
      <c r="B87" s="434"/>
      <c r="C87" s="54"/>
      <c r="D87" s="121" t="s">
        <v>110</v>
      </c>
      <c r="E87" s="122" t="s">
        <v>44</v>
      </c>
      <c r="F87" s="54" t="s">
        <v>234</v>
      </c>
      <c r="G87" s="503"/>
      <c r="H87" s="22">
        <v>3</v>
      </c>
      <c r="I87" s="93">
        <v>12</v>
      </c>
      <c r="J87" s="88">
        <v>2</v>
      </c>
      <c r="K87" s="24"/>
      <c r="L87" s="24"/>
      <c r="M87" s="24">
        <v>18</v>
      </c>
      <c r="N87" s="24"/>
      <c r="O87" s="24"/>
      <c r="P87" s="25"/>
      <c r="Q87" s="26">
        <f t="shared" si="72"/>
        <v>32</v>
      </c>
      <c r="R87" s="148">
        <v>1</v>
      </c>
      <c r="S87" s="81"/>
      <c r="T87" s="22">
        <f t="shared" si="69"/>
        <v>3</v>
      </c>
      <c r="U87" s="313">
        <f t="shared" si="74"/>
        <v>6</v>
      </c>
      <c r="V87" s="88">
        <v>1</v>
      </c>
      <c r="W87" s="24"/>
      <c r="X87" s="24"/>
      <c r="Y87" s="24">
        <f>0.5*M87</f>
        <v>9</v>
      </c>
      <c r="Z87" s="24"/>
      <c r="AA87" s="24"/>
      <c r="AB87" s="25"/>
      <c r="AC87" s="174">
        <f t="shared" si="68"/>
        <v>16</v>
      </c>
    </row>
    <row r="88" spans="1:31" ht="15.75" thickBot="1" x14ac:dyDescent="0.3">
      <c r="A88" s="430" t="s">
        <v>40</v>
      </c>
      <c r="B88" s="431"/>
      <c r="C88" s="431"/>
      <c r="D88" s="431"/>
      <c r="E88" s="431"/>
      <c r="F88" s="432"/>
      <c r="G88" s="426" t="s">
        <v>40</v>
      </c>
      <c r="H88" s="16">
        <f t="shared" ref="H88:Q88" si="75">SUM(H89:H93)</f>
        <v>30</v>
      </c>
      <c r="I88" s="16">
        <f t="shared" si="75"/>
        <v>22</v>
      </c>
      <c r="J88" s="16">
        <f t="shared" si="75"/>
        <v>2</v>
      </c>
      <c r="K88" s="16">
        <f t="shared" si="75"/>
        <v>12</v>
      </c>
      <c r="L88" s="16">
        <f t="shared" si="75"/>
        <v>0</v>
      </c>
      <c r="M88" s="16">
        <f t="shared" si="75"/>
        <v>30</v>
      </c>
      <c r="N88" s="16">
        <f t="shared" si="75"/>
        <v>12</v>
      </c>
      <c r="O88" s="16">
        <f t="shared" si="75"/>
        <v>30</v>
      </c>
      <c r="P88" s="16">
        <f t="shared" si="75"/>
        <v>220</v>
      </c>
      <c r="Q88" s="16">
        <f t="shared" si="75"/>
        <v>328</v>
      </c>
      <c r="R88" s="243"/>
      <c r="S88" s="244"/>
      <c r="T88" s="16">
        <f t="shared" ref="T88:AC88" si="76">SUM(T89:T93)</f>
        <v>30</v>
      </c>
      <c r="U88" s="16">
        <f t="shared" si="76"/>
        <v>11</v>
      </c>
      <c r="V88" s="16">
        <f t="shared" si="76"/>
        <v>1</v>
      </c>
      <c r="W88" s="16">
        <f t="shared" si="76"/>
        <v>6</v>
      </c>
      <c r="X88" s="16">
        <f t="shared" si="76"/>
        <v>0</v>
      </c>
      <c r="Y88" s="16">
        <f t="shared" si="76"/>
        <v>15</v>
      </c>
      <c r="Z88" s="16">
        <f t="shared" si="76"/>
        <v>6</v>
      </c>
      <c r="AA88" s="16">
        <f t="shared" si="76"/>
        <v>15</v>
      </c>
      <c r="AB88" s="16">
        <f t="shared" si="76"/>
        <v>220</v>
      </c>
      <c r="AC88" s="156">
        <f t="shared" si="76"/>
        <v>274</v>
      </c>
      <c r="AD88" s="157">
        <f>Q88-I88</f>
        <v>306</v>
      </c>
      <c r="AE88" s="178">
        <f>AC88-U88-AB93</f>
        <v>43</v>
      </c>
    </row>
    <row r="89" spans="1:31" ht="77.099999999999994" customHeight="1" thickBot="1" x14ac:dyDescent="0.3">
      <c r="A89" s="236" t="s">
        <v>329</v>
      </c>
      <c r="B89" s="402" t="s">
        <v>330</v>
      </c>
      <c r="C89" s="239" t="s">
        <v>175</v>
      </c>
      <c r="D89" s="76" t="s">
        <v>285</v>
      </c>
      <c r="E89" s="72" t="s">
        <v>46</v>
      </c>
      <c r="F89" s="57" t="s">
        <v>212</v>
      </c>
      <c r="G89" s="427"/>
      <c r="H89" s="381">
        <v>5</v>
      </c>
      <c r="I89" s="411">
        <v>22</v>
      </c>
      <c r="J89" s="43">
        <v>2</v>
      </c>
      <c r="K89" s="44"/>
      <c r="L89" s="44"/>
      <c r="M89" s="44">
        <v>30</v>
      </c>
      <c r="N89" s="44"/>
      <c r="O89" s="45"/>
      <c r="P89" s="46"/>
      <c r="Q89" s="16">
        <f t="shared" ref="Q89:Q90" si="77">SUM(I89:P89)</f>
        <v>54</v>
      </c>
      <c r="R89" s="399"/>
      <c r="S89" s="159">
        <v>1</v>
      </c>
      <c r="T89" s="381">
        <f>H89</f>
        <v>5</v>
      </c>
      <c r="U89" s="411">
        <f t="shared" ref="U89" si="78">0.5*I89</f>
        <v>11</v>
      </c>
      <c r="V89" s="43">
        <v>1</v>
      </c>
      <c r="W89" s="44"/>
      <c r="X89" s="44"/>
      <c r="Y89" s="44">
        <f t="shared" ref="Y89" si="79">0.5*M89</f>
        <v>15</v>
      </c>
      <c r="Z89" s="44"/>
      <c r="AA89" s="387"/>
      <c r="AB89" s="46"/>
      <c r="AC89" s="176">
        <f t="shared" ref="AC89:AC90" si="80">SUM(U89:AB89)</f>
        <v>27</v>
      </c>
    </row>
    <row r="90" spans="1:31" ht="77.099999999999994" customHeight="1" thickBot="1" x14ac:dyDescent="0.3">
      <c r="A90" s="236" t="s">
        <v>331</v>
      </c>
      <c r="B90" s="320" t="s">
        <v>274</v>
      </c>
      <c r="C90" s="237"/>
      <c r="D90" s="71" t="s">
        <v>17</v>
      </c>
      <c r="E90" s="65" t="s">
        <v>45</v>
      </c>
      <c r="F90" s="400" t="s">
        <v>234</v>
      </c>
      <c r="G90" s="427"/>
      <c r="H90" s="356">
        <v>5</v>
      </c>
      <c r="I90" s="415"/>
      <c r="J90" s="415"/>
      <c r="K90" s="416"/>
      <c r="L90" s="44"/>
      <c r="M90" s="44"/>
      <c r="N90" s="44"/>
      <c r="O90" s="45">
        <v>30</v>
      </c>
      <c r="P90" s="46"/>
      <c r="Q90" s="16">
        <f t="shared" si="77"/>
        <v>30</v>
      </c>
      <c r="R90" s="345">
        <v>1</v>
      </c>
      <c r="S90" s="346">
        <v>1</v>
      </c>
      <c r="T90" s="356">
        <f t="shared" ref="T90" si="81">H90</f>
        <v>5</v>
      </c>
      <c r="U90" s="415"/>
      <c r="V90" s="415"/>
      <c r="W90" s="416"/>
      <c r="X90" s="44"/>
      <c r="Y90" s="44"/>
      <c r="Z90" s="44"/>
      <c r="AA90" s="387">
        <v>15</v>
      </c>
      <c r="AB90" s="417"/>
      <c r="AC90" s="196">
        <f t="shared" si="80"/>
        <v>15</v>
      </c>
    </row>
    <row r="91" spans="1:31" ht="57" x14ac:dyDescent="0.25">
      <c r="A91" s="493" t="s">
        <v>283</v>
      </c>
      <c r="B91" s="376" t="s">
        <v>275</v>
      </c>
      <c r="C91" s="251"/>
      <c r="D91" s="198" t="s">
        <v>199</v>
      </c>
      <c r="E91" s="100" t="s">
        <v>45</v>
      </c>
      <c r="F91" s="262" t="s">
        <v>234</v>
      </c>
      <c r="G91" s="427"/>
      <c r="H91" s="179">
        <v>4</v>
      </c>
      <c r="I91" s="181"/>
      <c r="J91" s="181"/>
      <c r="K91" s="182"/>
      <c r="L91" s="182"/>
      <c r="M91" s="182"/>
      <c r="N91" s="333">
        <v>12</v>
      </c>
      <c r="O91" s="333"/>
      <c r="P91" s="183"/>
      <c r="Q91" s="404">
        <f t="shared" ref="Q91:Q93" si="82">SUM(I91:P91)</f>
        <v>12</v>
      </c>
      <c r="R91" s="149">
        <v>1</v>
      </c>
      <c r="S91" s="172">
        <v>1</v>
      </c>
      <c r="T91" s="179">
        <f t="shared" ref="T91:T93" si="83">H91</f>
        <v>4</v>
      </c>
      <c r="U91" s="186"/>
      <c r="V91" s="186"/>
      <c r="W91" s="187"/>
      <c r="X91" s="187"/>
      <c r="Y91" s="187"/>
      <c r="Z91" s="193">
        <f>0.5*N91</f>
        <v>6</v>
      </c>
      <c r="AA91" s="413"/>
      <c r="AB91" s="183"/>
      <c r="AC91" s="21">
        <f t="shared" ref="AC91:AC93" si="84">SUM(U91:AB91)</f>
        <v>6</v>
      </c>
    </row>
    <row r="92" spans="1:31" ht="42.75" x14ac:dyDescent="0.25">
      <c r="A92" s="530"/>
      <c r="B92" s="377" t="s">
        <v>236</v>
      </c>
      <c r="C92" s="235"/>
      <c r="D92" s="199" t="s">
        <v>200</v>
      </c>
      <c r="E92" s="72" t="s">
        <v>46</v>
      </c>
      <c r="F92" s="261" t="s">
        <v>234</v>
      </c>
      <c r="G92" s="427"/>
      <c r="H92" s="34">
        <v>6</v>
      </c>
      <c r="I92" s="163"/>
      <c r="J92" s="163"/>
      <c r="K92" s="165">
        <v>12</v>
      </c>
      <c r="L92" s="164"/>
      <c r="M92" s="164"/>
      <c r="N92" s="165"/>
      <c r="O92" s="165"/>
      <c r="P92" s="166"/>
      <c r="Q92" s="37">
        <f t="shared" si="82"/>
        <v>12</v>
      </c>
      <c r="R92" s="147">
        <v>1</v>
      </c>
      <c r="S92" s="80">
        <v>1</v>
      </c>
      <c r="T92" s="34">
        <f t="shared" si="83"/>
        <v>6</v>
      </c>
      <c r="U92" s="188"/>
      <c r="V92" s="188"/>
      <c r="W92" s="185">
        <f>0.5*K92</f>
        <v>6</v>
      </c>
      <c r="X92" s="189"/>
      <c r="Y92" s="189"/>
      <c r="Z92" s="190"/>
      <c r="AA92" s="190"/>
      <c r="AB92" s="166"/>
      <c r="AC92" s="37">
        <f t="shared" si="84"/>
        <v>6</v>
      </c>
    </row>
    <row r="93" spans="1:31" ht="29.25" thickBot="1" x14ac:dyDescent="0.35">
      <c r="A93" s="531"/>
      <c r="B93" s="370" t="s">
        <v>230</v>
      </c>
      <c r="C93" s="267"/>
      <c r="D93" s="150" t="s">
        <v>14</v>
      </c>
      <c r="E93" s="106" t="s">
        <v>45</v>
      </c>
      <c r="F93" s="266" t="s">
        <v>234</v>
      </c>
      <c r="G93" s="428"/>
      <c r="H93" s="22">
        <v>10</v>
      </c>
      <c r="I93" s="167"/>
      <c r="J93" s="167"/>
      <c r="K93" s="168"/>
      <c r="L93" s="168"/>
      <c r="M93" s="168"/>
      <c r="N93" s="168"/>
      <c r="O93" s="169"/>
      <c r="P93" s="154">
        <v>220</v>
      </c>
      <c r="Q93" s="26">
        <f t="shared" si="82"/>
        <v>220</v>
      </c>
      <c r="R93" s="148">
        <v>1</v>
      </c>
      <c r="S93" s="81">
        <v>1</v>
      </c>
      <c r="T93" s="22">
        <f t="shared" si="83"/>
        <v>10</v>
      </c>
      <c r="U93" s="167"/>
      <c r="V93" s="167"/>
      <c r="W93" s="168"/>
      <c r="X93" s="168"/>
      <c r="Y93" s="168"/>
      <c r="Z93" s="168"/>
      <c r="AA93" s="169"/>
      <c r="AB93" s="154">
        <v>220</v>
      </c>
      <c r="AC93" s="26">
        <f t="shared" si="84"/>
        <v>220</v>
      </c>
    </row>
    <row r="94" spans="1:31" ht="15.75" thickBot="1" x14ac:dyDescent="0.3">
      <c r="G94" s="496"/>
      <c r="H94" s="501">
        <f t="shared" ref="H94:P94" si="85">SUM(H7,H17,H30,H44,H60,H77,H88)</f>
        <v>210</v>
      </c>
      <c r="I94" s="131">
        <f t="shared" si="85"/>
        <v>487</v>
      </c>
      <c r="J94" s="131">
        <f t="shared" si="85"/>
        <v>287</v>
      </c>
      <c r="K94" s="155">
        <f t="shared" si="85"/>
        <v>717</v>
      </c>
      <c r="L94" s="155">
        <f t="shared" si="85"/>
        <v>187</v>
      </c>
      <c r="M94" s="155">
        <f t="shared" si="85"/>
        <v>441</v>
      </c>
      <c r="N94" s="155">
        <f t="shared" si="85"/>
        <v>102</v>
      </c>
      <c r="O94" s="155">
        <f t="shared" si="85"/>
        <v>45</v>
      </c>
      <c r="P94" s="155">
        <f t="shared" si="85"/>
        <v>360</v>
      </c>
      <c r="Q94" s="501">
        <f>Q7+Q17+Q30+Q44+Q60+Q77+Q88</f>
        <v>2626</v>
      </c>
      <c r="R94" s="245"/>
      <c r="S94" s="246"/>
      <c r="T94" s="501">
        <f t="shared" ref="T94:AB94" si="86">SUM(T7,T17,T30,T44,T60,T77,T88)</f>
        <v>210</v>
      </c>
      <c r="U94" s="131">
        <f t="shared" si="86"/>
        <v>263.8</v>
      </c>
      <c r="V94" s="131">
        <f t="shared" si="86"/>
        <v>162</v>
      </c>
      <c r="W94" s="131">
        <f t="shared" si="86"/>
        <v>362</v>
      </c>
      <c r="X94" s="131">
        <f t="shared" si="86"/>
        <v>161</v>
      </c>
      <c r="Y94" s="131">
        <f t="shared" si="86"/>
        <v>234</v>
      </c>
      <c r="Z94" s="131">
        <f t="shared" si="86"/>
        <v>74</v>
      </c>
      <c r="AA94" s="131">
        <f t="shared" si="86"/>
        <v>24</v>
      </c>
      <c r="AB94" s="131">
        <f t="shared" si="86"/>
        <v>360</v>
      </c>
      <c r="AC94" s="486">
        <f>AC7+AC17+AC30+AC44+AC60+AC77+AC88</f>
        <v>1640.8</v>
      </c>
    </row>
    <row r="95" spans="1:31" ht="15.75" thickBot="1" x14ac:dyDescent="0.3">
      <c r="G95" s="497"/>
      <c r="H95" s="501"/>
      <c r="I95" s="68">
        <f>I94/Q94</f>
        <v>0.18545316070068546</v>
      </c>
      <c r="J95" s="68">
        <f>J94/Q94</f>
        <v>0.10929169840060929</v>
      </c>
      <c r="K95" s="68">
        <f>K94/Q94</f>
        <v>0.27303884234577303</v>
      </c>
      <c r="L95" s="68">
        <f>L94/Q94</f>
        <v>7.1210967250571217E-2</v>
      </c>
      <c r="M95" s="68">
        <f>M94/Q94</f>
        <v>0.16793602437166794</v>
      </c>
      <c r="N95" s="68">
        <f>N94/Q94</f>
        <v>3.8842345773038842E-2</v>
      </c>
      <c r="O95" s="68">
        <f>O94/Q94</f>
        <v>1.7136329017517136E-2</v>
      </c>
      <c r="P95" s="68">
        <f>P94/Q94</f>
        <v>0.13709063214013709</v>
      </c>
      <c r="Q95" s="501"/>
      <c r="R95" s="247"/>
      <c r="S95" s="248"/>
      <c r="T95" s="501"/>
      <c r="U95" s="68">
        <f>U94/AC94</f>
        <v>0.16077523159434423</v>
      </c>
      <c r="V95" s="68">
        <f>V94/AC94</f>
        <v>9.8732325694783032E-2</v>
      </c>
      <c r="W95" s="68">
        <f>W94/AC94</f>
        <v>0.22062408581179913</v>
      </c>
      <c r="X95" s="68">
        <f>X94/AC94</f>
        <v>9.8122866894197955E-2</v>
      </c>
      <c r="Y95" s="68">
        <f>Y94/AC94</f>
        <v>0.14261335933690883</v>
      </c>
      <c r="Z95" s="68">
        <f>Z94/AC94</f>
        <v>4.5099951243295952E-2</v>
      </c>
      <c r="AA95" s="68">
        <f>AA94/AC94</f>
        <v>1.4627011214041931E-2</v>
      </c>
      <c r="AB95" s="68">
        <f>AB94/AC94</f>
        <v>0.21940516821062897</v>
      </c>
      <c r="AC95" s="486"/>
    </row>
    <row r="96" spans="1:31" x14ac:dyDescent="0.25">
      <c r="I96" s="429" t="s">
        <v>112</v>
      </c>
      <c r="J96" s="429"/>
      <c r="K96" s="429"/>
      <c r="L96" s="429"/>
      <c r="M96" s="429"/>
      <c r="N96" s="429"/>
      <c r="O96" s="429"/>
      <c r="P96" s="429"/>
      <c r="Q96" s="144">
        <f>Q94-I94-P94</f>
        <v>1779</v>
      </c>
      <c r="U96" s="429" t="s">
        <v>112</v>
      </c>
      <c r="V96" s="429"/>
      <c r="W96" s="429"/>
      <c r="X96" s="429"/>
      <c r="Y96" s="429"/>
      <c r="Z96" s="429"/>
      <c r="AA96" s="429"/>
      <c r="AB96" s="429"/>
      <c r="AC96" s="144">
        <f>AC94-U94-AB94</f>
        <v>1017</v>
      </c>
    </row>
    <row r="101" spans="1:2" x14ac:dyDescent="0.25">
      <c r="A101" s="424" t="s">
        <v>237</v>
      </c>
      <c r="B101" s="425"/>
    </row>
    <row r="102" spans="1:2" x14ac:dyDescent="0.25">
      <c r="A102" s="270"/>
      <c r="B102" s="271" t="s">
        <v>241</v>
      </c>
    </row>
    <row r="103" spans="1:2" ht="25.5" x14ac:dyDescent="0.25">
      <c r="A103" s="272"/>
      <c r="B103" s="271" t="s">
        <v>242</v>
      </c>
    </row>
    <row r="104" spans="1:2" x14ac:dyDescent="0.25">
      <c r="A104" s="273" t="s">
        <v>46</v>
      </c>
      <c r="B104" s="271" t="s">
        <v>238</v>
      </c>
    </row>
    <row r="105" spans="1:2" x14ac:dyDescent="0.25">
      <c r="A105" s="274" t="s">
        <v>44</v>
      </c>
      <c r="B105" s="271" t="s">
        <v>239</v>
      </c>
    </row>
    <row r="106" spans="1:2" x14ac:dyDescent="0.25">
      <c r="A106" s="274" t="s">
        <v>45</v>
      </c>
      <c r="B106" s="271" t="s">
        <v>240</v>
      </c>
    </row>
  </sheetData>
  <mergeCells count="67">
    <mergeCell ref="I96:P96"/>
    <mergeCell ref="U96:AB96"/>
    <mergeCell ref="G94:G95"/>
    <mergeCell ref="Q94:Q95"/>
    <mergeCell ref="T94:T95"/>
    <mergeCell ref="AC94:AC95"/>
    <mergeCell ref="A77:F77"/>
    <mergeCell ref="H94:H95"/>
    <mergeCell ref="A83:A84"/>
    <mergeCell ref="B83:B84"/>
    <mergeCell ref="A85:A87"/>
    <mergeCell ref="B85:B87"/>
    <mergeCell ref="G77:G87"/>
    <mergeCell ref="A88:F88"/>
    <mergeCell ref="G88:G93"/>
    <mergeCell ref="G60:G76"/>
    <mergeCell ref="A60:F60"/>
    <mergeCell ref="A91:A93"/>
    <mergeCell ref="B65:B66"/>
    <mergeCell ref="A65:A76"/>
    <mergeCell ref="A61:A64"/>
    <mergeCell ref="B61:B64"/>
    <mergeCell ref="A79:A80"/>
    <mergeCell ref="B79:B80"/>
    <mergeCell ref="A81:A82"/>
    <mergeCell ref="B81:B82"/>
    <mergeCell ref="B67:B68"/>
    <mergeCell ref="B69:B76"/>
    <mergeCell ref="A44:F44"/>
    <mergeCell ref="G44:G59"/>
    <mergeCell ref="A52:A59"/>
    <mergeCell ref="B52:B59"/>
    <mergeCell ref="A45:A48"/>
    <mergeCell ref="B45:B48"/>
    <mergeCell ref="A49:A51"/>
    <mergeCell ref="B49:B51"/>
    <mergeCell ref="G30:G43"/>
    <mergeCell ref="A31:A32"/>
    <mergeCell ref="B31:B32"/>
    <mergeCell ref="A37:A38"/>
    <mergeCell ref="B37:B38"/>
    <mergeCell ref="A39:A43"/>
    <mergeCell ref="B39:B43"/>
    <mergeCell ref="A33:A35"/>
    <mergeCell ref="B33:B35"/>
    <mergeCell ref="A1:F1"/>
    <mergeCell ref="A2:F2"/>
    <mergeCell ref="A4:F4"/>
    <mergeCell ref="H5:S5"/>
    <mergeCell ref="T5:AC5"/>
    <mergeCell ref="H1:AC1"/>
    <mergeCell ref="A101:B101"/>
    <mergeCell ref="A7:D7"/>
    <mergeCell ref="G7:G16"/>
    <mergeCell ref="A9:A11"/>
    <mergeCell ref="B9:B11"/>
    <mergeCell ref="A12:A16"/>
    <mergeCell ref="B12:B16"/>
    <mergeCell ref="A17:D17"/>
    <mergeCell ref="G17:G29"/>
    <mergeCell ref="A18:A22"/>
    <mergeCell ref="B18:B22"/>
    <mergeCell ref="B23:B24"/>
    <mergeCell ref="B25:B29"/>
    <mergeCell ref="A23:A24"/>
    <mergeCell ref="A25:A29"/>
    <mergeCell ref="A30:D30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Arkusz2</vt:lpstr>
      <vt:lpstr>Arkusz3</vt:lpstr>
      <vt:lpstr>Arkusz4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Apolonia Walczyna</cp:lastModifiedBy>
  <cp:lastPrinted>2017-03-22T09:17:23Z</cp:lastPrinted>
  <dcterms:created xsi:type="dcterms:W3CDTF">2012-05-29T18:22:27Z</dcterms:created>
  <dcterms:modified xsi:type="dcterms:W3CDTF">2020-05-27T06:56:21Z</dcterms:modified>
</cp:coreProperties>
</file>